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360" yWindow="105" windowWidth="18555" windowHeight="11820"/>
  </bookViews>
  <sheets>
    <sheet name="Ultrakopce" sheetId="1" r:id="rId1"/>
    <sheet name="Ultratisícovky a ultrakopce" sheetId="2" r:id="rId2"/>
  </sheets>
  <externalReferences>
    <externalReference r:id="rId3"/>
    <externalReference r:id="rId4"/>
    <externalReference r:id="rId5"/>
  </externalReferences>
  <definedNames>
    <definedName name="_xlnm._FilterDatabase" localSheetId="1" hidden="1">'Ultratisícovky a ultrakopce'!$B$2:$O$654</definedName>
    <definedName name="Benešovská_pahorkatina">#REF!</definedName>
    <definedName name="Bílé_Karpaty">#REF!</definedName>
    <definedName name="Blatenská_pahorkatina">[1]OST!$B$266</definedName>
    <definedName name="Bobravská_vrchovina">[1]OST!$B$272</definedName>
    <definedName name="Boskovická_brázda">#REF!</definedName>
    <definedName name="Broumovská_vrchovina">#REF!</definedName>
    <definedName name="data">OFFSET([2]db!$A$2,0,0,COUNTA([2]db!$A:$A)-1,COUNTA([2]db!$2:$2))</definedName>
    <definedName name="Děčínská_vrchovina">#REF!</definedName>
    <definedName name="Dolnomoravský_úval">#REF!</definedName>
    <definedName name="Dolnooharská_tabule">#REF!</definedName>
    <definedName name="Doupovské_hory">#REF!</definedName>
    <definedName name="Drahanská_vrchovina">[1]OST!$B$278</definedName>
    <definedName name="Dyjsko_svratecký_úval">#REF!</definedName>
    <definedName name="Džbán">#REF!</definedName>
    <definedName name="Frýdlantská_pahorkatina">#REF!</definedName>
    <definedName name="Hornosázavská_pahorkatina">[1]OST!$B$297</definedName>
    <definedName name="Hornosvratecká_vrchovina">[1]OST!$B$301</definedName>
    <definedName name="Hořovická_pahorkatina">#REF!</definedName>
    <definedName name="Chřiby">#REF!</definedName>
    <definedName name="Jablunkovské_mezihoří">#REF!</definedName>
    <definedName name="Javořická_vrchovina">[1]OST!$B$283</definedName>
    <definedName name="Jevišovická_pahorkatina">[1]OST!$B$287</definedName>
    <definedName name="Jičínská_pahorkatina">#REF!</definedName>
    <definedName name="Krkonošské_podhůří">#REF!</definedName>
    <definedName name="Křemešnická_vrchovina">[1]OST!$B$288</definedName>
    <definedName name="Křivoklátská_vrchovina">#REF!</definedName>
    <definedName name="Křižanovská_vrchovina">[1]OST!$B$310</definedName>
    <definedName name="Kyjovská_pahorkatina">#REF!</definedName>
    <definedName name="Litenčická_pahorkatina">#REF!</definedName>
    <definedName name="Mikulovská_vrchovina">#REF!</definedName>
    <definedName name="_xlnm.Print_Titles" localSheetId="0">Ultrakopce!$1:$2</definedName>
    <definedName name="_xlnm.Print_Titles" localSheetId="1">'Ultratisícovky a ultrakopce'!$1:$2</definedName>
    <definedName name="Nízký_Jeseník">#REF!</definedName>
    <definedName name="Novohradské_podhůří">#REF!</definedName>
    <definedName name="_xlnm.Print_Area" localSheetId="0">Ultrakopce!$B$1:$O$598</definedName>
    <definedName name="_xlnm.Print_Area" localSheetId="1">'Ultratisícovky a ultrakopce'!$B$1:$O$693</definedName>
    <definedName name="Opavská_pahorkatina">#REF!</definedName>
    <definedName name="Orlická_tabule">#REF!</definedName>
    <definedName name="Plaská_pahorkatina">#REF!</definedName>
    <definedName name="Podbeskydská_pahorkatina">#REF!</definedName>
    <definedName name="Podčeskoleská_pahorkatina">#REF!</definedName>
    <definedName name="Podorlická_pahorkatina">#REF!</definedName>
    <definedName name="pohoř">OFFSET([2]index!$B$2,1,0,COUNTA([2]index!$C:$C)-1,1)</definedName>
    <definedName name="pohoří">OFFSET([2]index!$B$2,0,0,COUNTA([2]index!$C:$C),2)</definedName>
    <definedName name="Pražská_plošina">#REF!</definedName>
    <definedName name="Rakovnická_pahorkatina">#REF!</definedName>
    <definedName name="Rožnovská_brázda">#REF!</definedName>
    <definedName name="Slavkovský_les">#REF!</definedName>
    <definedName name="Slezské_Beskydy">#REF!</definedName>
    <definedName name="Smrčiny">#REF!</definedName>
    <definedName name="stát">OFFSET([2]index!$F$2,1,0,COUNTA([2]index!$F:$F)-2,1)</definedName>
    <definedName name="státy">OFFSET([2]index!$F$2,0,0,COUNTA([2]index!$F:$F)-1,2)</definedName>
    <definedName name="Svitavská_pahorkatina">#REF!</definedName>
    <definedName name="Šluknovská_pahorkatina">#REF!</definedName>
    <definedName name="Švihovská_vrchovina">#REF!</definedName>
    <definedName name="Táborská_pahorkatina">[1]OST!$B$263</definedName>
    <definedName name="Tepelská_vrchovina">#REF!</definedName>
    <definedName name="Třeboňská_pánev">#REF!</definedName>
    <definedName name="Vizovická_vrchovina">#REF!</definedName>
    <definedName name="Vlašimská_pahorkatina">[1]OST!$B$258</definedName>
    <definedName name="Všerubská_vrchovina">#REF!</definedName>
    <definedName name="Zábřežská_vrchovina">#REF!</definedName>
    <definedName name="zdroje">OFFSET([2]index!$I$2,0,0,COUNTA([2]index!$I:$I)-1,3)</definedName>
    <definedName name="Zlatohorská_vrchovina">#REF!</definedName>
    <definedName name="Ždánický_les">#REF!</definedName>
    <definedName name="Železné_hory">[1]OST!$B$298</definedName>
    <definedName name="Žitavská_pánev">#REF!</definedName>
    <definedName name="Žulovská_pahorkatina">#REF!</definedName>
  </definedNames>
  <calcPr calcId="145621"/>
</workbook>
</file>

<file path=xl/calcChain.xml><?xml version="1.0" encoding="utf-8"?>
<calcChain xmlns="http://schemas.openxmlformats.org/spreadsheetml/2006/main">
  <c r="B3" i="1" l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S548" i="1"/>
  <c r="R548" i="1"/>
  <c r="Q548" i="1" s="1"/>
  <c r="S547" i="1"/>
  <c r="R547" i="1"/>
  <c r="Q547" i="1" s="1"/>
  <c r="S546" i="1"/>
  <c r="R546" i="1"/>
  <c r="P546" i="1" s="1"/>
  <c r="S545" i="1"/>
  <c r="R545" i="1"/>
  <c r="P545" i="1" s="1"/>
  <c r="S544" i="1"/>
  <c r="R544" i="1"/>
  <c r="Q544" i="1" s="1"/>
  <c r="S543" i="1"/>
  <c r="R543" i="1"/>
  <c r="P543" i="1" s="1"/>
  <c r="S542" i="1"/>
  <c r="R542" i="1"/>
  <c r="P542" i="1" s="1"/>
  <c r="S541" i="1"/>
  <c r="R541" i="1"/>
  <c r="P541" i="1" s="1"/>
  <c r="S540" i="1"/>
  <c r="R540" i="1"/>
  <c r="Q540" i="1" s="1"/>
  <c r="S539" i="1"/>
  <c r="R539" i="1"/>
  <c r="Q539" i="1" s="1"/>
  <c r="B3" i="2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B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6" i="2"/>
  <c r="B477" i="2"/>
  <c r="B478" i="2"/>
  <c r="B479" i="2"/>
  <c r="B480" i="2"/>
  <c r="B481" i="2"/>
  <c r="B482" i="2"/>
  <c r="B483" i="2"/>
  <c r="B484" i="2"/>
  <c r="B485" i="2"/>
  <c r="B486" i="2"/>
  <c r="B487" i="2"/>
  <c r="B488" i="2"/>
  <c r="B489" i="2"/>
  <c r="B490" i="2"/>
  <c r="B491" i="2"/>
  <c r="B492" i="2"/>
  <c r="B493" i="2"/>
  <c r="B494" i="2"/>
  <c r="B495" i="2"/>
  <c r="B496" i="2"/>
  <c r="B497" i="2"/>
  <c r="B498" i="2"/>
  <c r="B499" i="2"/>
  <c r="B500" i="2"/>
  <c r="B501" i="2"/>
  <c r="B502" i="2"/>
  <c r="B503" i="2"/>
  <c r="B504" i="2"/>
  <c r="B505" i="2"/>
  <c r="B506" i="2"/>
  <c r="B507" i="2"/>
  <c r="B508" i="2"/>
  <c r="B509" i="2"/>
  <c r="B510" i="2"/>
  <c r="B511" i="2"/>
  <c r="B512" i="2"/>
  <c r="B513" i="2"/>
  <c r="B514" i="2"/>
  <c r="B515" i="2"/>
  <c r="B516" i="2"/>
  <c r="B517" i="2"/>
  <c r="B518" i="2"/>
  <c r="B519" i="2"/>
  <c r="B520" i="2"/>
  <c r="B521" i="2"/>
  <c r="B522" i="2"/>
  <c r="B523" i="2"/>
  <c r="B524" i="2"/>
  <c r="B525" i="2"/>
  <c r="B526" i="2"/>
  <c r="B527" i="2"/>
  <c r="B528" i="2"/>
  <c r="B529" i="2"/>
  <c r="B530" i="2"/>
  <c r="B531" i="2"/>
  <c r="B532" i="2"/>
  <c r="B533" i="2"/>
  <c r="B534" i="2"/>
  <c r="B535" i="2"/>
  <c r="B536" i="2"/>
  <c r="B537" i="2"/>
  <c r="B538" i="2"/>
  <c r="B539" i="2"/>
  <c r="B540" i="2"/>
  <c r="B541" i="2"/>
  <c r="B542" i="2"/>
  <c r="B543" i="2"/>
  <c r="B544" i="2"/>
  <c r="B545" i="2"/>
  <c r="B546" i="2"/>
  <c r="B547" i="2"/>
  <c r="B548" i="2"/>
  <c r="B549" i="2"/>
  <c r="B550" i="2"/>
  <c r="B551" i="2"/>
  <c r="B552" i="2"/>
  <c r="B553" i="2"/>
  <c r="B554" i="2"/>
  <c r="B555" i="2"/>
  <c r="B556" i="2"/>
  <c r="B557" i="2"/>
  <c r="B558" i="2"/>
  <c r="B559" i="2"/>
  <c r="B560" i="2"/>
  <c r="B561" i="2"/>
  <c r="B562" i="2"/>
  <c r="B563" i="2"/>
  <c r="B564" i="2"/>
  <c r="B565" i="2"/>
  <c r="B566" i="2"/>
  <c r="B567" i="2"/>
  <c r="B568" i="2"/>
  <c r="B569" i="2"/>
  <c r="B570" i="2"/>
  <c r="B571" i="2"/>
  <c r="B572" i="2"/>
  <c r="B573" i="2"/>
  <c r="B574" i="2"/>
  <c r="B575" i="2"/>
  <c r="B576" i="2"/>
  <c r="B577" i="2"/>
  <c r="B578" i="2"/>
  <c r="B579" i="2"/>
  <c r="B580" i="2"/>
  <c r="B581" i="2"/>
  <c r="B582" i="2"/>
  <c r="B583" i="2"/>
  <c r="B584" i="2"/>
  <c r="B585" i="2"/>
  <c r="B586" i="2"/>
  <c r="B587" i="2"/>
  <c r="B588" i="2"/>
  <c r="B589" i="2"/>
  <c r="B590" i="2"/>
  <c r="B591" i="2"/>
  <c r="B592" i="2"/>
  <c r="B593" i="2"/>
  <c r="B594" i="2"/>
  <c r="B595" i="2"/>
  <c r="B596" i="2"/>
  <c r="B597" i="2"/>
  <c r="B598" i="2"/>
  <c r="B599" i="2"/>
  <c r="B600" i="2"/>
  <c r="B601" i="2"/>
  <c r="B602" i="2"/>
  <c r="B603" i="2"/>
  <c r="B604" i="2"/>
  <c r="B605" i="2"/>
  <c r="B606" i="2"/>
  <c r="B607" i="2"/>
  <c r="B608" i="2"/>
  <c r="B609" i="2"/>
  <c r="B610" i="2"/>
  <c r="B611" i="2"/>
  <c r="B612" i="2"/>
  <c r="B613" i="2"/>
  <c r="B614" i="2"/>
  <c r="B615" i="2"/>
  <c r="B616" i="2"/>
  <c r="B617" i="2"/>
  <c r="B618" i="2"/>
  <c r="B619" i="2"/>
  <c r="B620" i="2"/>
  <c r="B621" i="2"/>
  <c r="B622" i="2"/>
  <c r="B623" i="2"/>
  <c r="B624" i="2"/>
  <c r="B625" i="2"/>
  <c r="B626" i="2"/>
  <c r="B627" i="2"/>
  <c r="B628" i="2"/>
  <c r="B629" i="2"/>
  <c r="B630" i="2"/>
  <c r="B631" i="2"/>
  <c r="B632" i="2"/>
  <c r="B633" i="2"/>
  <c r="B634" i="2"/>
  <c r="B635" i="2"/>
  <c r="B636" i="2"/>
  <c r="B637" i="2"/>
  <c r="B638" i="2"/>
  <c r="B639" i="2"/>
  <c r="B640" i="2"/>
  <c r="B641" i="2"/>
  <c r="B642" i="2"/>
  <c r="B643" i="2"/>
  <c r="B644" i="2"/>
  <c r="B645" i="2"/>
  <c r="B646" i="2"/>
  <c r="B647" i="2"/>
  <c r="B648" i="2"/>
  <c r="B649" i="2"/>
  <c r="B650" i="2"/>
  <c r="B651" i="2"/>
  <c r="B652" i="2"/>
  <c r="B653" i="2"/>
  <c r="B654" i="2"/>
  <c r="G654" i="2"/>
  <c r="G653" i="2"/>
  <c r="G652" i="2"/>
  <c r="G651" i="2"/>
  <c r="G650" i="2"/>
  <c r="G649" i="2"/>
  <c r="G648" i="2"/>
  <c r="G646" i="2"/>
  <c r="G645" i="2"/>
  <c r="G644" i="2"/>
  <c r="G643" i="2"/>
  <c r="G642" i="2"/>
  <c r="G641" i="2"/>
  <c r="G640" i="2"/>
  <c r="G639" i="2"/>
  <c r="G638" i="2"/>
  <c r="G637" i="2"/>
  <c r="G636" i="2"/>
  <c r="G635" i="2"/>
  <c r="G633" i="2"/>
  <c r="G632" i="2"/>
  <c r="G631" i="2"/>
  <c r="G630" i="2"/>
  <c r="G629" i="2"/>
  <c r="G628" i="2"/>
  <c r="G627" i="2"/>
  <c r="G626" i="2"/>
  <c r="G625" i="2"/>
  <c r="G624" i="2"/>
  <c r="G623" i="2"/>
  <c r="G622" i="2"/>
  <c r="G621" i="2"/>
  <c r="G620" i="2"/>
  <c r="G619" i="2"/>
  <c r="G618" i="2"/>
  <c r="G617" i="2"/>
  <c r="G616" i="2"/>
  <c r="G615" i="2"/>
  <c r="G614" i="2"/>
  <c r="G613" i="2"/>
  <c r="G612" i="2"/>
  <c r="G611" i="2"/>
  <c r="G610" i="2"/>
  <c r="G609" i="2"/>
  <c r="G608" i="2"/>
  <c r="G607" i="2"/>
  <c r="G606" i="2"/>
  <c r="G605" i="2"/>
  <c r="G604" i="2"/>
  <c r="G603" i="2"/>
  <c r="G602" i="2"/>
  <c r="G601" i="2"/>
  <c r="G600" i="2"/>
  <c r="G599" i="2"/>
  <c r="G598" i="2"/>
  <c r="G597" i="2"/>
  <c r="G596" i="2"/>
  <c r="G595" i="2"/>
  <c r="G594" i="2"/>
  <c r="G593" i="2"/>
  <c r="G592" i="2"/>
  <c r="G591" i="2"/>
  <c r="G590" i="2"/>
  <c r="G589" i="2"/>
  <c r="G588" i="2"/>
  <c r="G586" i="2"/>
  <c r="G585" i="2"/>
  <c r="G584" i="2"/>
  <c r="G583" i="2"/>
  <c r="G582" i="2"/>
  <c r="G580" i="2"/>
  <c r="G579" i="2"/>
  <c r="G578" i="2"/>
  <c r="G577" i="2"/>
  <c r="G576" i="2"/>
  <c r="G575" i="2"/>
  <c r="G574" i="2"/>
  <c r="G573" i="2"/>
  <c r="G572" i="2"/>
  <c r="G571" i="2"/>
  <c r="G570" i="2"/>
  <c r="G569" i="2"/>
  <c r="G568" i="2"/>
  <c r="G567" i="2"/>
  <c r="G566" i="2"/>
  <c r="G565" i="2"/>
  <c r="G564" i="2"/>
  <c r="G563" i="2"/>
  <c r="G562" i="2"/>
  <c r="G561" i="2"/>
  <c r="G560" i="2"/>
  <c r="G559" i="2"/>
  <c r="G558" i="2"/>
  <c r="G557" i="2"/>
  <c r="G556" i="2"/>
  <c r="G555" i="2"/>
  <c r="G554" i="2"/>
  <c r="G553" i="2"/>
  <c r="G552" i="2"/>
  <c r="G551" i="2"/>
  <c r="G550" i="2"/>
  <c r="G549" i="2"/>
  <c r="G548" i="2"/>
  <c r="G547" i="2"/>
  <c r="G546" i="2"/>
  <c r="G544" i="2"/>
  <c r="G543" i="2"/>
  <c r="G542" i="2"/>
  <c r="G541" i="2"/>
  <c r="G540" i="2"/>
  <c r="G539" i="2"/>
  <c r="G538" i="2"/>
  <c r="G537" i="2"/>
  <c r="G536" i="2"/>
  <c r="G535" i="2"/>
  <c r="G534" i="2"/>
  <c r="G533" i="2"/>
  <c r="G532" i="2"/>
  <c r="G531" i="2"/>
  <c r="G530" i="2"/>
  <c r="G529" i="2"/>
  <c r="G528" i="2"/>
  <c r="G527" i="2"/>
  <c r="G526" i="2"/>
  <c r="G525" i="2"/>
  <c r="G524" i="2"/>
  <c r="G523" i="2"/>
  <c r="G522" i="2"/>
  <c r="G521" i="2"/>
  <c r="G520" i="2"/>
  <c r="G519" i="2"/>
  <c r="G518" i="2"/>
  <c r="G517" i="2"/>
  <c r="G516" i="2"/>
  <c r="G515" i="2"/>
  <c r="G514" i="2"/>
  <c r="G513" i="2"/>
  <c r="G512" i="2"/>
  <c r="G511" i="2"/>
  <c r="G510" i="2"/>
  <c r="G509" i="2"/>
  <c r="G508" i="2"/>
  <c r="G507" i="2"/>
  <c r="G506" i="2"/>
  <c r="G505" i="2"/>
  <c r="G504" i="2"/>
  <c r="G503" i="2"/>
  <c r="G502" i="2"/>
  <c r="G501" i="2"/>
  <c r="G500" i="2"/>
  <c r="G499" i="2"/>
  <c r="G498" i="2"/>
  <c r="G497" i="2"/>
  <c r="G496" i="2"/>
  <c r="G495" i="2"/>
  <c r="G494" i="2"/>
  <c r="G493" i="2"/>
  <c r="G492" i="2"/>
  <c r="G491" i="2"/>
  <c r="G490" i="2"/>
  <c r="G489" i="2"/>
  <c r="G488" i="2"/>
  <c r="G487" i="2"/>
  <c r="G486" i="2"/>
  <c r="G485" i="2"/>
  <c r="G484" i="2"/>
  <c r="G483" i="2"/>
  <c r="G482" i="2"/>
  <c r="G481" i="2"/>
  <c r="G480" i="2"/>
  <c r="G479" i="2"/>
  <c r="G478" i="2"/>
  <c r="G477" i="2"/>
  <c r="G476" i="2"/>
  <c r="G475" i="2"/>
  <c r="G474" i="2"/>
  <c r="G473" i="2"/>
  <c r="G471" i="2"/>
  <c r="G470" i="2"/>
  <c r="G469" i="2"/>
  <c r="G468" i="2"/>
  <c r="G467" i="2"/>
  <c r="G466" i="2"/>
  <c r="G465" i="2"/>
  <c r="G463" i="2"/>
  <c r="G462" i="2"/>
  <c r="G461" i="2"/>
  <c r="G460" i="2"/>
  <c r="G459" i="2"/>
  <c r="G458" i="2"/>
  <c r="G457" i="2"/>
  <c r="G456" i="2"/>
  <c r="G455" i="2"/>
  <c r="G454" i="2"/>
  <c r="G453" i="2"/>
  <c r="G452" i="2"/>
  <c r="G451" i="2"/>
  <c r="G450" i="2"/>
  <c r="G449" i="2"/>
  <c r="G448" i="2"/>
  <c r="G447" i="2"/>
  <c r="G446" i="2"/>
  <c r="G445" i="2"/>
  <c r="G444" i="2"/>
  <c r="G443" i="2"/>
  <c r="G442" i="2"/>
  <c r="G441" i="2"/>
  <c r="G440" i="2"/>
  <c r="G439" i="2"/>
  <c r="G438" i="2"/>
  <c r="G437" i="2"/>
  <c r="G436" i="2"/>
  <c r="G435" i="2"/>
  <c r="G434" i="2"/>
  <c r="G433" i="2"/>
  <c r="G432" i="2"/>
  <c r="G431" i="2"/>
  <c r="G430" i="2"/>
  <c r="G429" i="2"/>
  <c r="G428" i="2"/>
  <c r="G427" i="2"/>
  <c r="G426" i="2"/>
  <c r="G425" i="2"/>
  <c r="G424" i="2"/>
  <c r="G422" i="2"/>
  <c r="G421" i="2"/>
  <c r="G420" i="2"/>
  <c r="G419" i="2"/>
  <c r="G418" i="2"/>
  <c r="G417" i="2"/>
  <c r="G416" i="2"/>
  <c r="G415" i="2"/>
  <c r="G414" i="2"/>
  <c r="G413" i="2"/>
  <c r="G412" i="2"/>
  <c r="G411" i="2"/>
  <c r="G409" i="2"/>
  <c r="G408" i="2"/>
  <c r="G407" i="2"/>
  <c r="G406" i="2"/>
  <c r="G405" i="2"/>
  <c r="G404" i="2"/>
  <c r="G403" i="2"/>
  <c r="G402" i="2"/>
  <c r="G401" i="2"/>
  <c r="G400" i="2"/>
  <c r="G399" i="2"/>
  <c r="G398" i="2"/>
  <c r="G397" i="2"/>
  <c r="G396" i="2"/>
  <c r="G395" i="2"/>
  <c r="G394" i="2"/>
  <c r="G393" i="2"/>
  <c r="G392" i="2"/>
  <c r="G391" i="2"/>
  <c r="G390" i="2"/>
  <c r="G389" i="2"/>
  <c r="G388" i="2"/>
  <c r="G387" i="2"/>
  <c r="G386" i="2"/>
  <c r="G385" i="2"/>
  <c r="G384" i="2"/>
  <c r="G383" i="2"/>
  <c r="G382" i="2"/>
  <c r="G381" i="2"/>
  <c r="G380" i="2"/>
  <c r="G379" i="2"/>
  <c r="G378" i="2"/>
  <c r="G377" i="2"/>
  <c r="G376" i="2"/>
  <c r="G375" i="2"/>
  <c r="G374" i="2"/>
  <c r="G373" i="2"/>
  <c r="G372" i="2"/>
  <c r="G371" i="2"/>
  <c r="G370" i="2"/>
  <c r="G369" i="2"/>
  <c r="G368" i="2"/>
  <c r="G366" i="2"/>
  <c r="G365" i="2"/>
  <c r="G364" i="2"/>
  <c r="G363" i="2"/>
  <c r="G362" i="2"/>
  <c r="G361" i="2"/>
  <c r="G360" i="2"/>
  <c r="G359" i="2"/>
  <c r="G358" i="2"/>
  <c r="G357" i="2"/>
  <c r="G356" i="2"/>
  <c r="G355" i="2"/>
  <c r="G354" i="2"/>
  <c r="G353" i="2"/>
  <c r="G352" i="2"/>
  <c r="G351" i="2"/>
  <c r="G350" i="2"/>
  <c r="G349" i="2"/>
  <c r="G348" i="2"/>
  <c r="G347" i="2"/>
  <c r="G346" i="2"/>
  <c r="G345" i="2"/>
  <c r="G344" i="2"/>
  <c r="G343" i="2"/>
  <c r="G342" i="2"/>
  <c r="G341" i="2"/>
  <c r="G340" i="2"/>
  <c r="G339" i="2"/>
  <c r="G338" i="2"/>
  <c r="G337" i="2"/>
  <c r="G336" i="2"/>
  <c r="G335" i="2"/>
  <c r="G334" i="2"/>
  <c r="G333" i="2"/>
  <c r="G332" i="2"/>
  <c r="G331" i="2"/>
  <c r="G330" i="2"/>
  <c r="G329" i="2"/>
  <c r="G328" i="2"/>
  <c r="G327" i="2"/>
  <c r="G326" i="2"/>
  <c r="G325" i="2"/>
  <c r="G324" i="2"/>
  <c r="G323" i="2"/>
  <c r="G322" i="2"/>
  <c r="G321" i="2"/>
  <c r="G320" i="2"/>
  <c r="G319" i="2"/>
  <c r="G318" i="2"/>
  <c r="G317" i="2"/>
  <c r="G316" i="2"/>
  <c r="G315" i="2"/>
  <c r="G314" i="2"/>
  <c r="G313" i="2"/>
  <c r="G312" i="2"/>
  <c r="G311" i="2"/>
  <c r="G310" i="2"/>
  <c r="G309" i="2"/>
  <c r="G308" i="2"/>
  <c r="G307" i="2"/>
  <c r="G306" i="2"/>
  <c r="G305" i="2"/>
  <c r="G304" i="2"/>
  <c r="G303" i="2"/>
  <c r="G302" i="2"/>
  <c r="G301" i="2"/>
  <c r="G300" i="2"/>
  <c r="G299" i="2"/>
  <c r="G298" i="2"/>
  <c r="G297" i="2"/>
  <c r="G296" i="2"/>
  <c r="G295" i="2"/>
  <c r="G294" i="2"/>
  <c r="G293" i="2"/>
  <c r="G292" i="2"/>
  <c r="G291" i="2"/>
  <c r="G290" i="2"/>
  <c r="G289" i="2"/>
  <c r="G288" i="2"/>
  <c r="G287" i="2"/>
  <c r="G286" i="2"/>
  <c r="G285" i="2"/>
  <c r="G284" i="2"/>
  <c r="G283" i="2"/>
  <c r="G282" i="2"/>
  <c r="G281" i="2"/>
  <c r="G280" i="2"/>
  <c r="G279" i="2"/>
  <c r="G278" i="2"/>
  <c r="G277" i="2"/>
  <c r="G276" i="2"/>
  <c r="G275" i="2"/>
  <c r="G274" i="2"/>
  <c r="G273" i="2"/>
  <c r="G272" i="2"/>
  <c r="G271" i="2"/>
  <c r="G270" i="2"/>
  <c r="G269" i="2"/>
  <c r="G268" i="2"/>
  <c r="G267" i="2"/>
  <c r="G266" i="2"/>
  <c r="G265" i="2"/>
  <c r="G264" i="2"/>
  <c r="G263" i="2"/>
  <c r="G262" i="2"/>
  <c r="G261" i="2"/>
  <c r="G260" i="2"/>
  <c r="G259" i="2"/>
  <c r="G258" i="2"/>
  <c r="G257" i="2"/>
  <c r="G256" i="2"/>
  <c r="G255" i="2"/>
  <c r="G254" i="2"/>
  <c r="G253" i="2"/>
  <c r="G252" i="2"/>
  <c r="G251" i="2"/>
  <c r="G250" i="2"/>
  <c r="G249" i="2"/>
  <c r="G248" i="2"/>
  <c r="G247" i="2"/>
  <c r="G246" i="2"/>
  <c r="G245" i="2"/>
  <c r="G244" i="2"/>
  <c r="G243" i="2"/>
  <c r="G242" i="2"/>
  <c r="G241" i="2"/>
  <c r="G240" i="2"/>
  <c r="G239" i="2"/>
  <c r="G238" i="2"/>
  <c r="G237" i="2"/>
  <c r="G236" i="2"/>
  <c r="G235" i="2"/>
  <c r="G234" i="2"/>
  <c r="G233" i="2"/>
  <c r="G232" i="2"/>
  <c r="G231" i="2"/>
  <c r="G230" i="2"/>
  <c r="G229" i="2"/>
  <c r="G228" i="2"/>
  <c r="G227" i="2"/>
  <c r="G226" i="2"/>
  <c r="G225" i="2"/>
  <c r="G224" i="2"/>
  <c r="G223" i="2"/>
  <c r="G222" i="2"/>
  <c r="G221" i="2"/>
  <c r="G220" i="2"/>
  <c r="G219" i="2"/>
  <c r="G218" i="2"/>
  <c r="G217" i="2"/>
  <c r="G216" i="2"/>
  <c r="G215" i="2"/>
  <c r="G214" i="2"/>
  <c r="G213" i="2"/>
  <c r="G212" i="2"/>
  <c r="G211" i="2"/>
  <c r="G210" i="2"/>
  <c r="G209" i="2"/>
  <c r="G208" i="2"/>
  <c r="G207" i="2"/>
  <c r="G206" i="2"/>
  <c r="G205" i="2"/>
  <c r="G204" i="2"/>
  <c r="G203" i="2"/>
  <c r="G202" i="2"/>
  <c r="G201" i="2"/>
  <c r="G200" i="2"/>
  <c r="G199" i="2"/>
  <c r="G198" i="2"/>
  <c r="G197" i="2"/>
  <c r="G196" i="2"/>
  <c r="G195" i="2"/>
  <c r="G194" i="2"/>
  <c r="G193" i="2"/>
  <c r="G192" i="2"/>
  <c r="G191" i="2"/>
  <c r="G190" i="2"/>
  <c r="G189" i="2"/>
  <c r="G188" i="2"/>
  <c r="G187" i="2"/>
  <c r="G186" i="2"/>
  <c r="G185" i="2"/>
  <c r="G184" i="2"/>
  <c r="G183" i="2"/>
  <c r="G182" i="2"/>
  <c r="G181" i="2"/>
  <c r="G180" i="2"/>
  <c r="G179" i="2"/>
  <c r="G178" i="2"/>
  <c r="G177" i="2"/>
  <c r="G176" i="2"/>
  <c r="G175" i="2"/>
  <c r="G174" i="2"/>
  <c r="G173" i="2"/>
  <c r="G172" i="2"/>
  <c r="G171" i="2"/>
  <c r="G170" i="2"/>
  <c r="G169" i="2"/>
  <c r="G168" i="2"/>
  <c r="G167" i="2"/>
  <c r="G166" i="2"/>
  <c r="G165" i="2"/>
  <c r="G164" i="2"/>
  <c r="G163" i="2"/>
  <c r="G162" i="2"/>
  <c r="G161" i="2"/>
  <c r="G160" i="2"/>
  <c r="G159" i="2"/>
  <c r="G158" i="2"/>
  <c r="G157" i="2"/>
  <c r="G156" i="2"/>
  <c r="G155" i="2"/>
  <c r="G154" i="2"/>
  <c r="G153" i="2"/>
  <c r="G152" i="2"/>
  <c r="G151" i="2"/>
  <c r="G150" i="2"/>
  <c r="G149" i="2"/>
  <c r="G148" i="2"/>
  <c r="G147" i="2"/>
  <c r="G146" i="2"/>
  <c r="G145" i="2"/>
  <c r="G144" i="2"/>
  <c r="G143" i="2"/>
  <c r="G142" i="2"/>
  <c r="G141" i="2"/>
  <c r="G140" i="2"/>
  <c r="G139" i="2"/>
  <c r="G138" i="2"/>
  <c r="G137" i="2"/>
  <c r="G136" i="2"/>
  <c r="G135" i="2"/>
  <c r="G134" i="2"/>
  <c r="G133" i="2"/>
  <c r="G132" i="2"/>
  <c r="G131" i="2"/>
  <c r="G130" i="2"/>
  <c r="G129" i="2"/>
  <c r="G128" i="2"/>
  <c r="G127" i="2"/>
  <c r="G126" i="2"/>
  <c r="G125" i="2"/>
  <c r="G124" i="2"/>
  <c r="G123" i="2"/>
  <c r="G122" i="2"/>
  <c r="G121" i="2"/>
  <c r="G120" i="2"/>
  <c r="G119" i="2"/>
  <c r="G118" i="2"/>
  <c r="G117" i="2"/>
  <c r="G116" i="2"/>
  <c r="G115" i="2"/>
  <c r="G114" i="2"/>
  <c r="G113" i="2"/>
  <c r="G112" i="2"/>
  <c r="G111" i="2"/>
  <c r="G110" i="2"/>
  <c r="G109" i="2"/>
  <c r="G108" i="2"/>
  <c r="G107" i="2"/>
  <c r="G106" i="2"/>
  <c r="G105" i="2"/>
  <c r="G104" i="2"/>
  <c r="G103" i="2"/>
  <c r="G102" i="2"/>
  <c r="G101" i="2"/>
  <c r="G100" i="2"/>
  <c r="G99" i="2"/>
  <c r="G98" i="2"/>
  <c r="G97" i="2"/>
  <c r="G96" i="2"/>
  <c r="G95" i="2"/>
  <c r="G94" i="2"/>
  <c r="G93" i="2"/>
  <c r="G92" i="2"/>
  <c r="G91" i="2"/>
  <c r="G90" i="2"/>
  <c r="G89" i="2"/>
  <c r="G88" i="2"/>
  <c r="G87" i="2"/>
  <c r="G86" i="2"/>
  <c r="G85" i="2"/>
  <c r="G84" i="2"/>
  <c r="G83" i="2"/>
  <c r="G82" i="2"/>
  <c r="G81" i="2"/>
  <c r="G80" i="2"/>
  <c r="G79" i="2"/>
  <c r="G78" i="2"/>
  <c r="G77" i="2"/>
  <c r="G76" i="2"/>
  <c r="G75" i="2"/>
  <c r="G74" i="2"/>
  <c r="G73" i="2"/>
  <c r="G72" i="2"/>
  <c r="G71" i="2"/>
  <c r="G70" i="2"/>
  <c r="G69" i="2"/>
  <c r="G68" i="2"/>
  <c r="G67" i="2"/>
  <c r="G66" i="2"/>
  <c r="G65" i="2"/>
  <c r="G64" i="2"/>
  <c r="G63" i="2"/>
  <c r="G62" i="2"/>
  <c r="G61" i="2"/>
  <c r="G60" i="2"/>
  <c r="G59" i="2"/>
  <c r="G58" i="2"/>
  <c r="G57" i="2"/>
  <c r="G56" i="2"/>
  <c r="G55" i="2"/>
  <c r="G54" i="2"/>
  <c r="G53" i="2"/>
  <c r="G52" i="2"/>
  <c r="G51" i="2"/>
  <c r="G50" i="2"/>
  <c r="G49" i="2"/>
  <c r="G48" i="2"/>
  <c r="G47" i="2"/>
  <c r="G46" i="2"/>
  <c r="G45" i="2"/>
  <c r="G44" i="2"/>
  <c r="G43" i="2"/>
  <c r="G42" i="2"/>
  <c r="G41" i="2"/>
  <c r="G40" i="2"/>
  <c r="G39" i="2"/>
  <c r="G38" i="2"/>
  <c r="G37" i="2"/>
  <c r="G36" i="2"/>
  <c r="G35" i="2"/>
  <c r="G34" i="2"/>
  <c r="G33" i="2"/>
  <c r="G32" i="2"/>
  <c r="G31" i="2"/>
  <c r="G30" i="2"/>
  <c r="G29" i="2"/>
  <c r="G28" i="2"/>
  <c r="G27" i="2"/>
  <c r="G26" i="2"/>
  <c r="G25" i="2"/>
  <c r="G24" i="2"/>
  <c r="G23" i="2"/>
  <c r="G22" i="2"/>
  <c r="G21" i="2"/>
  <c r="G20" i="2"/>
  <c r="G19" i="2"/>
  <c r="G18" i="2"/>
  <c r="G17" i="2"/>
  <c r="G16" i="2"/>
  <c r="G15" i="2"/>
  <c r="G14" i="2"/>
  <c r="G13" i="2"/>
  <c r="G12" i="2"/>
  <c r="G11" i="2"/>
  <c r="G10" i="2"/>
  <c r="G9" i="2"/>
  <c r="G8" i="2"/>
  <c r="G7" i="2"/>
  <c r="G6" i="2"/>
  <c r="G5" i="2"/>
  <c r="G4" i="2"/>
  <c r="G3" i="2"/>
  <c r="P539" i="1" l="1"/>
  <c r="P547" i="1"/>
  <c r="Q541" i="1"/>
  <c r="Q542" i="1"/>
  <c r="Q545" i="1"/>
  <c r="Q546" i="1"/>
  <c r="P540" i="1"/>
  <c r="Q543" i="1"/>
  <c r="P544" i="1"/>
  <c r="P548" i="1"/>
  <c r="S652" i="2"/>
  <c r="R652" i="2"/>
  <c r="Q652" i="2" s="1"/>
  <c r="S651" i="2"/>
  <c r="R651" i="2"/>
  <c r="Q651" i="2" s="1"/>
  <c r="S650" i="2"/>
  <c r="R650" i="2"/>
  <c r="P650" i="2" s="1"/>
  <c r="S649" i="2"/>
  <c r="R649" i="2"/>
  <c r="Q649" i="2" s="1"/>
  <c r="S648" i="2"/>
  <c r="R648" i="2"/>
  <c r="Q648" i="2" s="1"/>
  <c r="S647" i="2"/>
  <c r="R647" i="2"/>
  <c r="Q647" i="2" s="1"/>
  <c r="S646" i="2"/>
  <c r="R646" i="2"/>
  <c r="Q646" i="2" s="1"/>
  <c r="S645" i="2"/>
  <c r="R645" i="2"/>
  <c r="P645" i="2" s="1"/>
  <c r="S644" i="2"/>
  <c r="R644" i="2"/>
  <c r="Q644" i="2" s="1"/>
  <c r="S643" i="2"/>
  <c r="R643" i="2"/>
  <c r="Q643" i="2" s="1"/>
  <c r="P651" i="2" l="1"/>
  <c r="P646" i="2"/>
  <c r="P647" i="2"/>
  <c r="Q650" i="2"/>
  <c r="Q645" i="2"/>
  <c r="P643" i="2"/>
  <c r="P644" i="2"/>
  <c r="P648" i="2"/>
  <c r="P652" i="2"/>
  <c r="P649" i="2"/>
  <c r="S484" i="1" l="1"/>
  <c r="R484" i="1"/>
  <c r="Q484" i="1" s="1"/>
  <c r="P484" i="1" l="1"/>
  <c r="R639" i="2"/>
  <c r="P639" i="2" s="1"/>
  <c r="S639" i="2"/>
  <c r="R554" i="1"/>
  <c r="P554" i="1" s="1"/>
  <c r="S554" i="1"/>
  <c r="Q639" i="2" l="1"/>
  <c r="Q554" i="1"/>
  <c r="S11" i="2"/>
  <c r="R11" i="2"/>
  <c r="Q11" i="2" s="1"/>
  <c r="S636" i="2"/>
  <c r="R636" i="2"/>
  <c r="Q636" i="2" s="1"/>
  <c r="S635" i="2"/>
  <c r="R635" i="2"/>
  <c r="Q635" i="2" s="1"/>
  <c r="S634" i="2"/>
  <c r="R634" i="2"/>
  <c r="S633" i="2"/>
  <c r="R633" i="2"/>
  <c r="S632" i="2"/>
  <c r="R632" i="2"/>
  <c r="S614" i="2"/>
  <c r="R614" i="2"/>
  <c r="S601" i="2"/>
  <c r="R601" i="2"/>
  <c r="S566" i="2"/>
  <c r="R566" i="2"/>
  <c r="S565" i="2"/>
  <c r="R565" i="2"/>
  <c r="S548" i="2"/>
  <c r="R548" i="2"/>
  <c r="S547" i="2"/>
  <c r="R547" i="2"/>
  <c r="S521" i="2"/>
  <c r="R521" i="2"/>
  <c r="S520" i="2"/>
  <c r="R520" i="2"/>
  <c r="S509" i="2"/>
  <c r="R509" i="2"/>
  <c r="S487" i="2"/>
  <c r="R487" i="2"/>
  <c r="S468" i="2"/>
  <c r="R468" i="2"/>
  <c r="S455" i="2"/>
  <c r="R455" i="2"/>
  <c r="S454" i="2"/>
  <c r="R454" i="2"/>
  <c r="S453" i="2"/>
  <c r="R453" i="2"/>
  <c r="S418" i="2"/>
  <c r="R418" i="2"/>
  <c r="S411" i="2"/>
  <c r="R411" i="2"/>
  <c r="S405" i="2"/>
  <c r="R405" i="2"/>
  <c r="S404" i="2"/>
  <c r="R404" i="2"/>
  <c r="S401" i="2"/>
  <c r="R401" i="2"/>
  <c r="S400" i="2"/>
  <c r="R400" i="2"/>
  <c r="S392" i="2"/>
  <c r="R392" i="2"/>
  <c r="S384" i="2"/>
  <c r="R384" i="2"/>
  <c r="S379" i="2"/>
  <c r="R379" i="2"/>
  <c r="S365" i="2"/>
  <c r="R365" i="2"/>
  <c r="S360" i="2"/>
  <c r="R360" i="2"/>
  <c r="S324" i="2"/>
  <c r="R324" i="2"/>
  <c r="S300" i="2"/>
  <c r="R300" i="2"/>
  <c r="S292" i="2"/>
  <c r="R292" i="2"/>
  <c r="S280" i="2"/>
  <c r="R280" i="2"/>
  <c r="S276" i="2"/>
  <c r="R276" i="2"/>
  <c r="S258" i="2"/>
  <c r="R258" i="2"/>
  <c r="S257" i="2"/>
  <c r="R257" i="2"/>
  <c r="S254" i="2"/>
  <c r="R254" i="2"/>
  <c r="S249" i="2"/>
  <c r="R249" i="2"/>
  <c r="S241" i="2"/>
  <c r="R241" i="2"/>
  <c r="S240" i="2"/>
  <c r="R240" i="2"/>
  <c r="S237" i="2"/>
  <c r="R237" i="2"/>
  <c r="S225" i="2"/>
  <c r="R225" i="2"/>
  <c r="S210" i="2"/>
  <c r="R210" i="2"/>
  <c r="S199" i="2"/>
  <c r="R199" i="2"/>
  <c r="S196" i="2"/>
  <c r="R196" i="2"/>
  <c r="S185" i="2"/>
  <c r="R185" i="2"/>
  <c r="S165" i="2"/>
  <c r="R165" i="2"/>
  <c r="S161" i="2"/>
  <c r="R161" i="2"/>
  <c r="S160" i="2"/>
  <c r="R160" i="2"/>
  <c r="S154" i="2"/>
  <c r="R154" i="2"/>
  <c r="S153" i="2"/>
  <c r="R153" i="2"/>
  <c r="S147" i="2"/>
  <c r="R147" i="2"/>
  <c r="S143" i="2"/>
  <c r="R143" i="2"/>
  <c r="S140" i="2"/>
  <c r="R140" i="2"/>
  <c r="S127" i="2"/>
  <c r="R127" i="2"/>
  <c r="S126" i="2"/>
  <c r="R126" i="2"/>
  <c r="S116" i="2"/>
  <c r="R116" i="2"/>
  <c r="S115" i="2"/>
  <c r="R115" i="2"/>
  <c r="S104" i="2"/>
  <c r="R104" i="2"/>
  <c r="S100" i="2"/>
  <c r="R100" i="2"/>
  <c r="S99" i="2"/>
  <c r="R99" i="2"/>
  <c r="S98" i="2"/>
  <c r="R98" i="2"/>
  <c r="S91" i="2"/>
  <c r="R91" i="2"/>
  <c r="S74" i="2"/>
  <c r="R74" i="2"/>
  <c r="P74" i="2" s="1"/>
  <c r="S69" i="2"/>
  <c r="R69" i="2"/>
  <c r="P69" i="2" s="1"/>
  <c r="S67" i="2"/>
  <c r="R67" i="2"/>
  <c r="S64" i="2"/>
  <c r="R64" i="2"/>
  <c r="P64" i="2" s="1"/>
  <c r="S61" i="2"/>
  <c r="R61" i="2"/>
  <c r="S57" i="2"/>
  <c r="R57" i="2"/>
  <c r="P57" i="2" s="1"/>
  <c r="S56" i="2"/>
  <c r="R56" i="2"/>
  <c r="P56" i="2" s="1"/>
  <c r="S52" i="2"/>
  <c r="R52" i="2"/>
  <c r="P52" i="2" s="1"/>
  <c r="S48" i="2"/>
  <c r="R48" i="2"/>
  <c r="P48" i="2" s="1"/>
  <c r="S44" i="2"/>
  <c r="R44" i="2"/>
  <c r="P44" i="2" s="1"/>
  <c r="S42" i="2"/>
  <c r="R42" i="2"/>
  <c r="P42" i="2" s="1"/>
  <c r="S41" i="2"/>
  <c r="R41" i="2"/>
  <c r="P41" i="2" s="1"/>
  <c r="S39" i="2"/>
  <c r="R39" i="2"/>
  <c r="S35" i="2"/>
  <c r="R35" i="2"/>
  <c r="P35" i="2" s="1"/>
  <c r="S28" i="2"/>
  <c r="R28" i="2"/>
  <c r="P28" i="2" s="1"/>
  <c r="S25" i="2"/>
  <c r="R25" i="2"/>
  <c r="P25" i="2" s="1"/>
  <c r="S24" i="2"/>
  <c r="R24" i="2"/>
  <c r="P24" i="2" s="1"/>
  <c r="S20" i="2"/>
  <c r="R20" i="2"/>
  <c r="P20" i="2" s="1"/>
  <c r="S19" i="2"/>
  <c r="R19" i="2"/>
  <c r="P19" i="2" s="1"/>
  <c r="S16" i="2"/>
  <c r="R16" i="2"/>
  <c r="P16" i="2" s="1"/>
  <c r="S15" i="2"/>
  <c r="R15" i="2"/>
  <c r="P15" i="2" s="1"/>
  <c r="S14" i="2"/>
  <c r="R14" i="2"/>
  <c r="P14" i="2" s="1"/>
  <c r="S13" i="2"/>
  <c r="R13" i="2"/>
  <c r="P13" i="2" s="1"/>
  <c r="S12" i="2"/>
  <c r="R12" i="2"/>
  <c r="P12" i="2" s="1"/>
  <c r="S10" i="2"/>
  <c r="R10" i="2"/>
  <c r="P10" i="2" s="1"/>
  <c r="S9" i="2"/>
  <c r="R9" i="2"/>
  <c r="Q9" i="2" s="1"/>
  <c r="S7" i="2"/>
  <c r="R7" i="2"/>
  <c r="Q7" i="2" s="1"/>
  <c r="S6" i="2"/>
  <c r="R6" i="2"/>
  <c r="Q6" i="2" s="1"/>
  <c r="S5" i="2"/>
  <c r="R5" i="2"/>
  <c r="Q5" i="2" s="1"/>
  <c r="S4" i="2"/>
  <c r="R4" i="2"/>
  <c r="Q4" i="2" s="1"/>
  <c r="S3" i="2"/>
  <c r="R3" i="2"/>
  <c r="Q3" i="2" s="1"/>
  <c r="Q41" i="2" l="1"/>
  <c r="Q13" i="2"/>
  <c r="P9" i="2"/>
  <c r="Q14" i="2"/>
  <c r="Q56" i="2"/>
  <c r="Q19" i="2"/>
  <c r="Q12" i="2"/>
  <c r="Q74" i="2"/>
  <c r="Q10" i="2"/>
  <c r="Q15" i="2"/>
  <c r="Q25" i="2"/>
  <c r="Q48" i="2"/>
  <c r="Q64" i="2"/>
  <c r="Q16" i="2"/>
  <c r="Q24" i="2"/>
  <c r="Q42" i="2"/>
  <c r="Q52" i="2"/>
  <c r="P61" i="2"/>
  <c r="Q61" i="2"/>
  <c r="P67" i="2"/>
  <c r="Q67" i="2"/>
  <c r="Q28" i="2"/>
  <c r="P39" i="2"/>
  <c r="Q39" i="2"/>
  <c r="Q20" i="2"/>
  <c r="Q35" i="2"/>
  <c r="Q44" i="2"/>
  <c r="Q57" i="2"/>
  <c r="Q69" i="2"/>
  <c r="Q98" i="2"/>
  <c r="P98" i="2"/>
  <c r="Q100" i="2"/>
  <c r="P100" i="2"/>
  <c r="Q115" i="2"/>
  <c r="P115" i="2"/>
  <c r="Q126" i="2"/>
  <c r="P126" i="2"/>
  <c r="Q140" i="2"/>
  <c r="P140" i="2"/>
  <c r="Q147" i="2"/>
  <c r="P147" i="2"/>
  <c r="Q154" i="2"/>
  <c r="P154" i="2"/>
  <c r="Q161" i="2"/>
  <c r="P161" i="2"/>
  <c r="Q185" i="2"/>
  <c r="P185" i="2"/>
  <c r="Q199" i="2"/>
  <c r="P199" i="2"/>
  <c r="Q225" i="2"/>
  <c r="P225" i="2"/>
  <c r="Q240" i="2"/>
  <c r="P240" i="2"/>
  <c r="Q249" i="2"/>
  <c r="P249" i="2"/>
  <c r="Q257" i="2"/>
  <c r="P257" i="2"/>
  <c r="Q276" i="2"/>
  <c r="P276" i="2"/>
  <c r="Q292" i="2"/>
  <c r="P292" i="2"/>
  <c r="Q324" i="2"/>
  <c r="P324" i="2"/>
  <c r="Q365" i="2"/>
  <c r="P365" i="2"/>
  <c r="Q384" i="2"/>
  <c r="P384" i="2"/>
  <c r="Q400" i="2"/>
  <c r="P400" i="2"/>
  <c r="Q404" i="2"/>
  <c r="P404" i="2"/>
  <c r="Q411" i="2"/>
  <c r="P411" i="2"/>
  <c r="Q453" i="2"/>
  <c r="P453" i="2"/>
  <c r="Q455" i="2"/>
  <c r="P455" i="2"/>
  <c r="Q487" i="2"/>
  <c r="P487" i="2"/>
  <c r="Q520" i="2"/>
  <c r="P520" i="2"/>
  <c r="Q547" i="2"/>
  <c r="P547" i="2"/>
  <c r="Q565" i="2"/>
  <c r="P565" i="2"/>
  <c r="Q601" i="2"/>
  <c r="P601" i="2"/>
  <c r="Q632" i="2"/>
  <c r="P632" i="2"/>
  <c r="Q634" i="2"/>
  <c r="P634" i="2"/>
  <c r="P3" i="2"/>
  <c r="P4" i="2"/>
  <c r="P5" i="2"/>
  <c r="P6" i="2"/>
  <c r="P7" i="2"/>
  <c r="Q91" i="2"/>
  <c r="P91" i="2"/>
  <c r="Q99" i="2"/>
  <c r="P99" i="2"/>
  <c r="Q104" i="2"/>
  <c r="P104" i="2"/>
  <c r="Q116" i="2"/>
  <c r="P116" i="2"/>
  <c r="Q127" i="2"/>
  <c r="P127" i="2"/>
  <c r="Q143" i="2"/>
  <c r="P143" i="2"/>
  <c r="Q153" i="2"/>
  <c r="P153" i="2"/>
  <c r="Q160" i="2"/>
  <c r="P160" i="2"/>
  <c r="Q165" i="2"/>
  <c r="P165" i="2"/>
  <c r="Q196" i="2"/>
  <c r="P196" i="2"/>
  <c r="Q210" i="2"/>
  <c r="P210" i="2"/>
  <c r="Q237" i="2"/>
  <c r="P237" i="2"/>
  <c r="Q241" i="2"/>
  <c r="P241" i="2"/>
  <c r="Q254" i="2"/>
  <c r="P254" i="2"/>
  <c r="Q258" i="2"/>
  <c r="P258" i="2"/>
  <c r="Q280" i="2"/>
  <c r="P280" i="2"/>
  <c r="Q300" i="2"/>
  <c r="P300" i="2"/>
  <c r="Q360" i="2"/>
  <c r="P360" i="2"/>
  <c r="Q379" i="2"/>
  <c r="P379" i="2"/>
  <c r="Q392" i="2"/>
  <c r="P392" i="2"/>
  <c r="Q401" i="2"/>
  <c r="P401" i="2"/>
  <c r="Q405" i="2"/>
  <c r="P405" i="2"/>
  <c r="Q418" i="2"/>
  <c r="P418" i="2"/>
  <c r="Q454" i="2"/>
  <c r="P454" i="2"/>
  <c r="Q468" i="2"/>
  <c r="P468" i="2"/>
  <c r="Q509" i="2"/>
  <c r="P509" i="2"/>
  <c r="Q521" i="2"/>
  <c r="P521" i="2"/>
  <c r="Q548" i="2"/>
  <c r="P548" i="2"/>
  <c r="Q566" i="2"/>
  <c r="P566" i="2"/>
  <c r="Q614" i="2"/>
  <c r="P614" i="2"/>
  <c r="Q633" i="2"/>
  <c r="P633" i="2"/>
  <c r="P635" i="2"/>
  <c r="P636" i="2"/>
  <c r="P11" i="2"/>
  <c r="S654" i="2" l="1"/>
  <c r="R654" i="2"/>
  <c r="Q654" i="2" s="1"/>
  <c r="S653" i="2"/>
  <c r="R653" i="2"/>
  <c r="P653" i="2" s="1"/>
  <c r="S642" i="2"/>
  <c r="R642" i="2"/>
  <c r="Q642" i="2" s="1"/>
  <c r="S641" i="2"/>
  <c r="R641" i="2"/>
  <c r="Q641" i="2" s="1"/>
  <c r="S640" i="2"/>
  <c r="R640" i="2"/>
  <c r="P640" i="2" s="1"/>
  <c r="S638" i="2"/>
  <c r="R638" i="2"/>
  <c r="Q638" i="2" s="1"/>
  <c r="S637" i="2"/>
  <c r="R637" i="2"/>
  <c r="Q637" i="2" s="1"/>
  <c r="S631" i="2"/>
  <c r="R631" i="2"/>
  <c r="P631" i="2" s="1"/>
  <c r="S630" i="2"/>
  <c r="R630" i="2"/>
  <c r="Q630" i="2" s="1"/>
  <c r="S629" i="2"/>
  <c r="R629" i="2"/>
  <c r="Q629" i="2" s="1"/>
  <c r="S628" i="2"/>
  <c r="R628" i="2"/>
  <c r="Q628" i="2" s="1"/>
  <c r="S627" i="2"/>
  <c r="R627" i="2"/>
  <c r="P627" i="2" s="1"/>
  <c r="S626" i="2"/>
  <c r="R626" i="2"/>
  <c r="P626" i="2" s="1"/>
  <c r="S625" i="2"/>
  <c r="R625" i="2"/>
  <c r="Q625" i="2" s="1"/>
  <c r="S624" i="2"/>
  <c r="R624" i="2"/>
  <c r="Q624" i="2" s="1"/>
  <c r="S623" i="2"/>
  <c r="R623" i="2"/>
  <c r="P623" i="2" s="1"/>
  <c r="S622" i="2"/>
  <c r="R622" i="2"/>
  <c r="P622" i="2" s="1"/>
  <c r="S621" i="2"/>
  <c r="R621" i="2"/>
  <c r="Q621" i="2" s="1"/>
  <c r="S620" i="2"/>
  <c r="R620" i="2"/>
  <c r="Q620" i="2" s="1"/>
  <c r="S619" i="2"/>
  <c r="R619" i="2"/>
  <c r="P619" i="2" s="1"/>
  <c r="S618" i="2"/>
  <c r="R618" i="2"/>
  <c r="P618" i="2" s="1"/>
  <c r="S617" i="2"/>
  <c r="R617" i="2"/>
  <c r="Q617" i="2" s="1"/>
  <c r="S616" i="2"/>
  <c r="R616" i="2"/>
  <c r="Q616" i="2" s="1"/>
  <c r="S615" i="2"/>
  <c r="R615" i="2"/>
  <c r="P615" i="2" s="1"/>
  <c r="S613" i="2"/>
  <c r="R613" i="2"/>
  <c r="Q613" i="2" s="1"/>
  <c r="S612" i="2"/>
  <c r="R612" i="2"/>
  <c r="P612" i="2" s="1"/>
  <c r="S611" i="2"/>
  <c r="R611" i="2"/>
  <c r="Q611" i="2" s="1"/>
  <c r="S610" i="2"/>
  <c r="R610" i="2"/>
  <c r="P610" i="2" s="1"/>
  <c r="S609" i="2"/>
  <c r="R609" i="2"/>
  <c r="Q609" i="2" s="1"/>
  <c r="S608" i="2"/>
  <c r="R608" i="2"/>
  <c r="Q608" i="2" s="1"/>
  <c r="S607" i="2"/>
  <c r="R607" i="2"/>
  <c r="Q607" i="2" s="1"/>
  <c r="S606" i="2"/>
  <c r="R606" i="2"/>
  <c r="P606" i="2" s="1"/>
  <c r="S605" i="2"/>
  <c r="R605" i="2"/>
  <c r="P605" i="2" s="1"/>
  <c r="S604" i="2"/>
  <c r="R604" i="2"/>
  <c r="Q604" i="2" s="1"/>
  <c r="S603" i="2"/>
  <c r="R603" i="2"/>
  <c r="Q603" i="2" s="1"/>
  <c r="S602" i="2"/>
  <c r="R602" i="2"/>
  <c r="P602" i="2" s="1"/>
  <c r="S600" i="2"/>
  <c r="R600" i="2"/>
  <c r="Q600" i="2" s="1"/>
  <c r="S599" i="2"/>
  <c r="R599" i="2"/>
  <c r="Q599" i="2" s="1"/>
  <c r="S598" i="2"/>
  <c r="R598" i="2"/>
  <c r="Q598" i="2" s="1"/>
  <c r="S597" i="2"/>
  <c r="R597" i="2"/>
  <c r="P597" i="2" s="1"/>
  <c r="S596" i="2"/>
  <c r="R596" i="2"/>
  <c r="P596" i="2" s="1"/>
  <c r="S595" i="2"/>
  <c r="R595" i="2"/>
  <c r="Q595" i="2" s="1"/>
  <c r="S594" i="2"/>
  <c r="R594" i="2"/>
  <c r="Q594" i="2" s="1"/>
  <c r="S593" i="2"/>
  <c r="R593" i="2"/>
  <c r="P593" i="2" s="1"/>
  <c r="S592" i="2"/>
  <c r="R592" i="2"/>
  <c r="Q592" i="2" s="1"/>
  <c r="S591" i="2"/>
  <c r="R591" i="2"/>
  <c r="Q591" i="2" s="1"/>
  <c r="S590" i="2"/>
  <c r="R590" i="2"/>
  <c r="Q590" i="2" s="1"/>
  <c r="S589" i="2"/>
  <c r="R589" i="2"/>
  <c r="P589" i="2" s="1"/>
  <c r="S588" i="2"/>
  <c r="R588" i="2"/>
  <c r="Q588" i="2" s="1"/>
  <c r="S587" i="2"/>
  <c r="R587" i="2"/>
  <c r="Q587" i="2" s="1"/>
  <c r="S586" i="2"/>
  <c r="R586" i="2"/>
  <c r="Q586" i="2" s="1"/>
  <c r="S585" i="2"/>
  <c r="R585" i="2"/>
  <c r="P585" i="2" s="1"/>
  <c r="S584" i="2"/>
  <c r="R584" i="2"/>
  <c r="Q584" i="2" s="1"/>
  <c r="S583" i="2"/>
  <c r="R583" i="2"/>
  <c r="Q583" i="2" s="1"/>
  <c r="S582" i="2"/>
  <c r="R582" i="2"/>
  <c r="Q582" i="2" s="1"/>
  <c r="S581" i="2"/>
  <c r="R581" i="2"/>
  <c r="P581" i="2" s="1"/>
  <c r="S580" i="2"/>
  <c r="R580" i="2"/>
  <c r="P580" i="2" s="1"/>
  <c r="S579" i="2"/>
  <c r="R579" i="2"/>
  <c r="Q579" i="2" s="1"/>
  <c r="S578" i="2"/>
  <c r="R578" i="2"/>
  <c r="Q578" i="2" s="1"/>
  <c r="S577" i="2"/>
  <c r="R577" i="2"/>
  <c r="P577" i="2" s="1"/>
  <c r="S576" i="2"/>
  <c r="R576" i="2"/>
  <c r="Q576" i="2" s="1"/>
  <c r="S575" i="2"/>
  <c r="R575" i="2"/>
  <c r="Q575" i="2" s="1"/>
  <c r="S574" i="2"/>
  <c r="R574" i="2"/>
  <c r="Q574" i="2" s="1"/>
  <c r="S573" i="2"/>
  <c r="R573" i="2"/>
  <c r="P573" i="2" s="1"/>
  <c r="S571" i="2"/>
  <c r="R571" i="2"/>
  <c r="Q571" i="2" s="1"/>
  <c r="S570" i="2"/>
  <c r="R570" i="2"/>
  <c r="Q570" i="2" s="1"/>
  <c r="S569" i="2"/>
  <c r="R569" i="2"/>
  <c r="Q569" i="2" s="1"/>
  <c r="S568" i="2"/>
  <c r="R568" i="2"/>
  <c r="P568" i="2" s="1"/>
  <c r="S567" i="2"/>
  <c r="R567" i="2"/>
  <c r="Q567" i="2" s="1"/>
  <c r="S564" i="2"/>
  <c r="R564" i="2"/>
  <c r="Q564" i="2" s="1"/>
  <c r="S563" i="2"/>
  <c r="R563" i="2"/>
  <c r="Q563" i="2" s="1"/>
  <c r="S562" i="2"/>
  <c r="R562" i="2"/>
  <c r="P562" i="2" s="1"/>
  <c r="S561" i="2"/>
  <c r="R561" i="2"/>
  <c r="Q561" i="2" s="1"/>
  <c r="S560" i="2"/>
  <c r="R560" i="2"/>
  <c r="Q560" i="2" s="1"/>
  <c r="S559" i="2"/>
  <c r="R559" i="2"/>
  <c r="Q559" i="2" s="1"/>
  <c r="S558" i="2"/>
  <c r="R558" i="2"/>
  <c r="Q558" i="2" s="1"/>
  <c r="S557" i="2"/>
  <c r="R557" i="2"/>
  <c r="P557" i="2" s="1"/>
  <c r="S556" i="2"/>
  <c r="R556" i="2"/>
  <c r="Q556" i="2" s="1"/>
  <c r="S555" i="2"/>
  <c r="R555" i="2"/>
  <c r="Q555" i="2" s="1"/>
  <c r="S554" i="2"/>
  <c r="R554" i="2"/>
  <c r="Q554" i="2" s="1"/>
  <c r="S553" i="2"/>
  <c r="R553" i="2"/>
  <c r="P553" i="2" s="1"/>
  <c r="S552" i="2"/>
  <c r="R552" i="2"/>
  <c r="Q552" i="2" s="1"/>
  <c r="S551" i="2"/>
  <c r="R551" i="2"/>
  <c r="Q551" i="2" s="1"/>
  <c r="S550" i="2"/>
  <c r="R550" i="2"/>
  <c r="Q550" i="2" s="1"/>
  <c r="S549" i="2"/>
  <c r="R549" i="2"/>
  <c r="P549" i="2" s="1"/>
  <c r="S546" i="2"/>
  <c r="R546" i="2"/>
  <c r="Q546" i="2" s="1"/>
  <c r="S545" i="2"/>
  <c r="R545" i="2"/>
  <c r="Q545" i="2" s="1"/>
  <c r="S544" i="2"/>
  <c r="R544" i="2"/>
  <c r="Q544" i="2" s="1"/>
  <c r="S543" i="2"/>
  <c r="R543" i="2"/>
  <c r="Q543" i="2" s="1"/>
  <c r="S542" i="2"/>
  <c r="R542" i="2"/>
  <c r="Q542" i="2" s="1"/>
  <c r="S541" i="2"/>
  <c r="R541" i="2"/>
  <c r="Q541" i="2" s="1"/>
  <c r="S540" i="2"/>
  <c r="R540" i="2"/>
  <c r="Q540" i="2" s="1"/>
  <c r="S539" i="2"/>
  <c r="R539" i="2"/>
  <c r="Q539" i="2" s="1"/>
  <c r="S538" i="2"/>
  <c r="R538" i="2"/>
  <c r="Q538" i="2" s="1"/>
  <c r="S537" i="2"/>
  <c r="R537" i="2"/>
  <c r="Q537" i="2" s="1"/>
  <c r="S536" i="2"/>
  <c r="R536" i="2"/>
  <c r="Q536" i="2" s="1"/>
  <c r="S535" i="2"/>
  <c r="R535" i="2"/>
  <c r="P535" i="2" s="1"/>
  <c r="S534" i="2"/>
  <c r="R534" i="2"/>
  <c r="Q534" i="2" s="1"/>
  <c r="S533" i="2"/>
  <c r="R533" i="2"/>
  <c r="Q533" i="2" s="1"/>
  <c r="S532" i="2"/>
  <c r="R532" i="2"/>
  <c r="Q532" i="2" s="1"/>
  <c r="S531" i="2"/>
  <c r="R531" i="2"/>
  <c r="P531" i="2" s="1"/>
  <c r="S530" i="2"/>
  <c r="R530" i="2"/>
  <c r="Q530" i="2" s="1"/>
  <c r="S529" i="2"/>
  <c r="R529" i="2"/>
  <c r="Q529" i="2" s="1"/>
  <c r="S528" i="2"/>
  <c r="R528" i="2"/>
  <c r="Q528" i="2" s="1"/>
  <c r="S527" i="2"/>
  <c r="R527" i="2"/>
  <c r="Q527" i="2" s="1"/>
  <c r="S526" i="2"/>
  <c r="R526" i="2"/>
  <c r="Q526" i="2" s="1"/>
  <c r="S525" i="2"/>
  <c r="R525" i="2"/>
  <c r="Q525" i="2" s="1"/>
  <c r="S524" i="2"/>
  <c r="R524" i="2"/>
  <c r="Q524" i="2" s="1"/>
  <c r="S523" i="2"/>
  <c r="R523" i="2"/>
  <c r="Q523" i="2" s="1"/>
  <c r="S522" i="2"/>
  <c r="R522" i="2"/>
  <c r="Q522" i="2" s="1"/>
  <c r="S519" i="2"/>
  <c r="R519" i="2"/>
  <c r="Q519" i="2" s="1"/>
  <c r="S518" i="2"/>
  <c r="R518" i="2"/>
  <c r="Q518" i="2" s="1"/>
  <c r="S517" i="2"/>
  <c r="R517" i="2"/>
  <c r="P517" i="2" s="1"/>
  <c r="S516" i="2"/>
  <c r="R516" i="2"/>
  <c r="Q516" i="2" s="1"/>
  <c r="S515" i="2"/>
  <c r="R515" i="2"/>
  <c r="Q515" i="2" s="1"/>
  <c r="S514" i="2"/>
  <c r="R514" i="2"/>
  <c r="Q514" i="2" s="1"/>
  <c r="S513" i="2"/>
  <c r="R513" i="2"/>
  <c r="P513" i="2" s="1"/>
  <c r="S512" i="2"/>
  <c r="R512" i="2"/>
  <c r="Q512" i="2" s="1"/>
  <c r="S511" i="2"/>
  <c r="R511" i="2"/>
  <c r="Q511" i="2" s="1"/>
  <c r="S510" i="2"/>
  <c r="R510" i="2"/>
  <c r="Q510" i="2" s="1"/>
  <c r="S508" i="2"/>
  <c r="R508" i="2"/>
  <c r="P508" i="2" s="1"/>
  <c r="S507" i="2"/>
  <c r="R507" i="2"/>
  <c r="Q507" i="2" s="1"/>
  <c r="S506" i="2"/>
  <c r="R506" i="2"/>
  <c r="Q506" i="2" s="1"/>
  <c r="S505" i="2"/>
  <c r="R505" i="2"/>
  <c r="Q505" i="2" s="1"/>
  <c r="S504" i="2"/>
  <c r="R504" i="2"/>
  <c r="Q504" i="2" s="1"/>
  <c r="S503" i="2"/>
  <c r="R503" i="2"/>
  <c r="Q503" i="2" s="1"/>
  <c r="S502" i="2"/>
  <c r="R502" i="2"/>
  <c r="Q502" i="2" s="1"/>
  <c r="S501" i="2"/>
  <c r="R501" i="2"/>
  <c r="Q501" i="2" s="1"/>
  <c r="S500" i="2"/>
  <c r="R500" i="2"/>
  <c r="P500" i="2" s="1"/>
  <c r="S499" i="2"/>
  <c r="R499" i="2"/>
  <c r="Q499" i="2" s="1"/>
  <c r="S498" i="2"/>
  <c r="R498" i="2"/>
  <c r="Q498" i="2" s="1"/>
  <c r="S497" i="2"/>
  <c r="R497" i="2"/>
  <c r="Q497" i="2" s="1"/>
  <c r="S496" i="2"/>
  <c r="R496" i="2"/>
  <c r="P496" i="2" s="1"/>
  <c r="S495" i="2"/>
  <c r="R495" i="2"/>
  <c r="Q495" i="2" s="1"/>
  <c r="S494" i="2"/>
  <c r="R494" i="2"/>
  <c r="Q494" i="2" s="1"/>
  <c r="S493" i="2"/>
  <c r="R493" i="2"/>
  <c r="Q493" i="2" s="1"/>
  <c r="S492" i="2"/>
  <c r="R492" i="2"/>
  <c r="Q492" i="2" s="1"/>
  <c r="S491" i="2"/>
  <c r="R491" i="2"/>
  <c r="Q491" i="2" s="1"/>
  <c r="S490" i="2"/>
  <c r="R490" i="2"/>
  <c r="P490" i="2" s="1"/>
  <c r="S489" i="2"/>
  <c r="R489" i="2"/>
  <c r="Q489" i="2" s="1"/>
  <c r="S488" i="2"/>
  <c r="R488" i="2"/>
  <c r="P488" i="2" s="1"/>
  <c r="S486" i="2"/>
  <c r="R486" i="2"/>
  <c r="Q486" i="2" s="1"/>
  <c r="S485" i="2"/>
  <c r="R485" i="2"/>
  <c r="P485" i="2" s="1"/>
  <c r="S484" i="2"/>
  <c r="R484" i="2"/>
  <c r="Q484" i="2" s="1"/>
  <c r="S483" i="2"/>
  <c r="R483" i="2"/>
  <c r="Q483" i="2" s="1"/>
  <c r="S482" i="2"/>
  <c r="R482" i="2"/>
  <c r="Q482" i="2" s="1"/>
  <c r="S481" i="2"/>
  <c r="R481" i="2"/>
  <c r="P481" i="2" s="1"/>
  <c r="S480" i="2"/>
  <c r="R480" i="2"/>
  <c r="Q480" i="2" s="1"/>
  <c r="S479" i="2"/>
  <c r="R479" i="2"/>
  <c r="P479" i="2" s="1"/>
  <c r="S478" i="2"/>
  <c r="R478" i="2"/>
  <c r="Q478" i="2" s="1"/>
  <c r="S477" i="2"/>
  <c r="R477" i="2"/>
  <c r="P477" i="2" s="1"/>
  <c r="S476" i="2"/>
  <c r="R476" i="2"/>
  <c r="Q476" i="2" s="1"/>
  <c r="S475" i="2"/>
  <c r="R475" i="2"/>
  <c r="Q475" i="2" s="1"/>
  <c r="S474" i="2"/>
  <c r="R474" i="2"/>
  <c r="Q474" i="2" s="1"/>
  <c r="S473" i="2"/>
  <c r="R473" i="2"/>
  <c r="P473" i="2" s="1"/>
  <c r="S472" i="2"/>
  <c r="R472" i="2"/>
  <c r="Q472" i="2" s="1"/>
  <c r="S471" i="2"/>
  <c r="R471" i="2"/>
  <c r="Q471" i="2" s="1"/>
  <c r="S470" i="2"/>
  <c r="R470" i="2"/>
  <c r="P470" i="2" s="1"/>
  <c r="S469" i="2"/>
  <c r="R469" i="2"/>
  <c r="P469" i="2" s="1"/>
  <c r="S467" i="2"/>
  <c r="R467" i="2"/>
  <c r="Q467" i="2" s="1"/>
  <c r="S466" i="2"/>
  <c r="R466" i="2"/>
  <c r="Q466" i="2" s="1"/>
  <c r="S465" i="2"/>
  <c r="R465" i="2"/>
  <c r="Q465" i="2" s="1"/>
  <c r="S464" i="2"/>
  <c r="R464" i="2"/>
  <c r="P464" i="2" s="1"/>
  <c r="S463" i="2"/>
  <c r="R463" i="2"/>
  <c r="Q463" i="2" s="1"/>
  <c r="S462" i="2"/>
  <c r="R462" i="2"/>
  <c r="P462" i="2" s="1"/>
  <c r="S461" i="2"/>
  <c r="R461" i="2"/>
  <c r="Q461" i="2" s="1"/>
  <c r="S460" i="2"/>
  <c r="R460" i="2"/>
  <c r="P460" i="2" s="1"/>
  <c r="S459" i="2"/>
  <c r="R459" i="2"/>
  <c r="P459" i="2" s="1"/>
  <c r="S458" i="2"/>
  <c r="R458" i="2"/>
  <c r="Q458" i="2" s="1"/>
  <c r="S457" i="2"/>
  <c r="R457" i="2"/>
  <c r="Q457" i="2" s="1"/>
  <c r="S456" i="2"/>
  <c r="R456" i="2"/>
  <c r="P456" i="2" s="1"/>
  <c r="S452" i="2"/>
  <c r="R452" i="2"/>
  <c r="P452" i="2" s="1"/>
  <c r="S451" i="2"/>
  <c r="R451" i="2"/>
  <c r="Q451" i="2" s="1"/>
  <c r="S450" i="2"/>
  <c r="R450" i="2"/>
  <c r="Q450" i="2" s="1"/>
  <c r="S449" i="2"/>
  <c r="R449" i="2"/>
  <c r="P449" i="2" s="1"/>
  <c r="S448" i="2"/>
  <c r="R448" i="2"/>
  <c r="P448" i="2" s="1"/>
  <c r="S447" i="2"/>
  <c r="R447" i="2"/>
  <c r="Q447" i="2" s="1"/>
  <c r="S446" i="2"/>
  <c r="R446" i="2"/>
  <c r="Q446" i="2" s="1"/>
  <c r="S445" i="2"/>
  <c r="R445" i="2"/>
  <c r="P445" i="2" s="1"/>
  <c r="S444" i="2"/>
  <c r="R444" i="2"/>
  <c r="P444" i="2" s="1"/>
  <c r="S443" i="2"/>
  <c r="R443" i="2"/>
  <c r="Q443" i="2" s="1"/>
  <c r="S442" i="2"/>
  <c r="R442" i="2"/>
  <c r="Q442" i="2" s="1"/>
  <c r="S441" i="2"/>
  <c r="R441" i="2"/>
  <c r="P441" i="2" s="1"/>
  <c r="S440" i="2"/>
  <c r="R440" i="2"/>
  <c r="P440" i="2" s="1"/>
  <c r="S439" i="2"/>
  <c r="R439" i="2"/>
  <c r="Q439" i="2" s="1"/>
  <c r="S438" i="2"/>
  <c r="R438" i="2"/>
  <c r="Q438" i="2" s="1"/>
  <c r="S437" i="2"/>
  <c r="R437" i="2"/>
  <c r="P437" i="2" s="1"/>
  <c r="S436" i="2"/>
  <c r="R436" i="2"/>
  <c r="P436" i="2" s="1"/>
  <c r="S435" i="2"/>
  <c r="R435" i="2"/>
  <c r="Q435" i="2" s="1"/>
  <c r="S434" i="2"/>
  <c r="R434" i="2"/>
  <c r="S433" i="2"/>
  <c r="R433" i="2"/>
  <c r="S432" i="2"/>
  <c r="R432" i="2"/>
  <c r="P432" i="2" s="1"/>
  <c r="S431" i="2"/>
  <c r="R431" i="2"/>
  <c r="Q431" i="2" s="1"/>
  <c r="S430" i="2"/>
  <c r="R430" i="2"/>
  <c r="S429" i="2"/>
  <c r="R429" i="2"/>
  <c r="S428" i="2"/>
  <c r="R428" i="2"/>
  <c r="P428" i="2" s="1"/>
  <c r="S427" i="2"/>
  <c r="R427" i="2"/>
  <c r="Q427" i="2" s="1"/>
  <c r="S426" i="2"/>
  <c r="R426" i="2"/>
  <c r="S425" i="2"/>
  <c r="R425" i="2"/>
  <c r="P425" i="2" s="1"/>
  <c r="S424" i="2"/>
  <c r="R424" i="2"/>
  <c r="S423" i="2"/>
  <c r="R423" i="2"/>
  <c r="Q423" i="2" s="1"/>
  <c r="S422" i="2"/>
  <c r="R422" i="2"/>
  <c r="Q422" i="2" s="1"/>
  <c r="S421" i="2"/>
  <c r="R421" i="2"/>
  <c r="P421" i="2" s="1"/>
  <c r="S420" i="2"/>
  <c r="R420" i="2"/>
  <c r="S419" i="2"/>
  <c r="R419" i="2"/>
  <c r="Q419" i="2" s="1"/>
  <c r="S417" i="2"/>
  <c r="R417" i="2"/>
  <c r="Q417" i="2" s="1"/>
  <c r="S416" i="2"/>
  <c r="R416" i="2"/>
  <c r="P416" i="2" s="1"/>
  <c r="S415" i="2"/>
  <c r="R415" i="2"/>
  <c r="S414" i="2"/>
  <c r="R414" i="2"/>
  <c r="Q414" i="2" s="1"/>
  <c r="S413" i="2"/>
  <c r="R413" i="2"/>
  <c r="Q413" i="2" s="1"/>
  <c r="S412" i="2"/>
  <c r="R412" i="2"/>
  <c r="P412" i="2" s="1"/>
  <c r="S410" i="2"/>
  <c r="R410" i="2"/>
  <c r="S409" i="2"/>
  <c r="R409" i="2"/>
  <c r="Q409" i="2" s="1"/>
  <c r="S408" i="2"/>
  <c r="R408" i="2"/>
  <c r="Q408" i="2" s="1"/>
  <c r="S407" i="2"/>
  <c r="R407" i="2"/>
  <c r="P407" i="2" s="1"/>
  <c r="S406" i="2"/>
  <c r="R406" i="2"/>
  <c r="S403" i="2"/>
  <c r="R403" i="2"/>
  <c r="Q403" i="2" s="1"/>
  <c r="S402" i="2"/>
  <c r="R402" i="2"/>
  <c r="Q402" i="2" s="1"/>
  <c r="S399" i="2"/>
  <c r="R399" i="2"/>
  <c r="P399" i="2" s="1"/>
  <c r="S398" i="2"/>
  <c r="R398" i="2"/>
  <c r="S397" i="2"/>
  <c r="R397" i="2"/>
  <c r="Q397" i="2" s="1"/>
  <c r="S396" i="2"/>
  <c r="R396" i="2"/>
  <c r="Q396" i="2" s="1"/>
  <c r="S395" i="2"/>
  <c r="R395" i="2"/>
  <c r="P395" i="2" s="1"/>
  <c r="S394" i="2"/>
  <c r="R394" i="2"/>
  <c r="S393" i="2"/>
  <c r="R393" i="2"/>
  <c r="Q393" i="2" s="1"/>
  <c r="S391" i="2"/>
  <c r="R391" i="2"/>
  <c r="Q391" i="2" s="1"/>
  <c r="S390" i="2"/>
  <c r="R390" i="2"/>
  <c r="P390" i="2" s="1"/>
  <c r="S389" i="2"/>
  <c r="R389" i="2"/>
  <c r="S388" i="2"/>
  <c r="R388" i="2"/>
  <c r="Q388" i="2" s="1"/>
  <c r="S387" i="2"/>
  <c r="R387" i="2"/>
  <c r="Q387" i="2" s="1"/>
  <c r="S386" i="2"/>
  <c r="R386" i="2"/>
  <c r="P386" i="2" s="1"/>
  <c r="S385" i="2"/>
  <c r="R385" i="2"/>
  <c r="S383" i="2"/>
  <c r="R383" i="2"/>
  <c r="Q383" i="2" s="1"/>
  <c r="S382" i="2"/>
  <c r="R382" i="2"/>
  <c r="Q382" i="2" s="1"/>
  <c r="S381" i="2"/>
  <c r="R381" i="2"/>
  <c r="P381" i="2" s="1"/>
  <c r="S380" i="2"/>
  <c r="R380" i="2"/>
  <c r="S378" i="2"/>
  <c r="R378" i="2"/>
  <c r="Q378" i="2" s="1"/>
  <c r="S377" i="2"/>
  <c r="R377" i="2"/>
  <c r="Q377" i="2" s="1"/>
  <c r="S376" i="2"/>
  <c r="R376" i="2"/>
  <c r="P376" i="2" s="1"/>
  <c r="S375" i="2"/>
  <c r="R375" i="2"/>
  <c r="S374" i="2"/>
  <c r="R374" i="2"/>
  <c r="Q374" i="2" s="1"/>
  <c r="S373" i="2"/>
  <c r="R373" i="2"/>
  <c r="Q373" i="2" s="1"/>
  <c r="S372" i="2"/>
  <c r="R372" i="2"/>
  <c r="P372" i="2" s="1"/>
  <c r="S371" i="2"/>
  <c r="R371" i="2"/>
  <c r="S370" i="2"/>
  <c r="R370" i="2"/>
  <c r="Q370" i="2" s="1"/>
  <c r="S369" i="2"/>
  <c r="R369" i="2"/>
  <c r="Q369" i="2" s="1"/>
  <c r="S368" i="2"/>
  <c r="R368" i="2"/>
  <c r="P368" i="2" s="1"/>
  <c r="S367" i="2"/>
  <c r="R367" i="2"/>
  <c r="S366" i="2"/>
  <c r="R366" i="2"/>
  <c r="Q366" i="2" s="1"/>
  <c r="S364" i="2"/>
  <c r="R364" i="2"/>
  <c r="Q364" i="2" s="1"/>
  <c r="S363" i="2"/>
  <c r="R363" i="2"/>
  <c r="P363" i="2" s="1"/>
  <c r="S362" i="2"/>
  <c r="R362" i="2"/>
  <c r="S361" i="2"/>
  <c r="R361" i="2"/>
  <c r="Q361" i="2" s="1"/>
  <c r="S359" i="2"/>
  <c r="R359" i="2"/>
  <c r="Q359" i="2" s="1"/>
  <c r="S358" i="2"/>
  <c r="R358" i="2"/>
  <c r="P358" i="2" s="1"/>
  <c r="S357" i="2"/>
  <c r="R357" i="2"/>
  <c r="S356" i="2"/>
  <c r="R356" i="2"/>
  <c r="Q356" i="2" s="1"/>
  <c r="S355" i="2"/>
  <c r="R355" i="2"/>
  <c r="Q355" i="2" s="1"/>
  <c r="S354" i="2"/>
  <c r="R354" i="2"/>
  <c r="P354" i="2" s="1"/>
  <c r="S353" i="2"/>
  <c r="R353" i="2"/>
  <c r="S352" i="2"/>
  <c r="R352" i="2"/>
  <c r="Q352" i="2" s="1"/>
  <c r="S351" i="2"/>
  <c r="R351" i="2"/>
  <c r="Q351" i="2" s="1"/>
  <c r="S350" i="2"/>
  <c r="R350" i="2"/>
  <c r="P350" i="2" s="1"/>
  <c r="S349" i="2"/>
  <c r="R349" i="2"/>
  <c r="S348" i="2"/>
  <c r="R348" i="2"/>
  <c r="Q348" i="2" s="1"/>
  <c r="S347" i="2"/>
  <c r="R347" i="2"/>
  <c r="Q347" i="2" s="1"/>
  <c r="S346" i="2"/>
  <c r="R346" i="2"/>
  <c r="P346" i="2" s="1"/>
  <c r="S345" i="2"/>
  <c r="R345" i="2"/>
  <c r="S344" i="2"/>
  <c r="R344" i="2"/>
  <c r="Q344" i="2" s="1"/>
  <c r="S343" i="2"/>
  <c r="R343" i="2"/>
  <c r="Q343" i="2" s="1"/>
  <c r="S342" i="2"/>
  <c r="R342" i="2"/>
  <c r="P342" i="2" s="1"/>
  <c r="S341" i="2"/>
  <c r="R341" i="2"/>
  <c r="S340" i="2"/>
  <c r="R340" i="2"/>
  <c r="Q340" i="2" s="1"/>
  <c r="S339" i="2"/>
  <c r="R339" i="2"/>
  <c r="Q339" i="2" s="1"/>
  <c r="S338" i="2"/>
  <c r="R338" i="2"/>
  <c r="P338" i="2" s="1"/>
  <c r="S337" i="2"/>
  <c r="R337" i="2"/>
  <c r="S336" i="2"/>
  <c r="R336" i="2"/>
  <c r="Q336" i="2" s="1"/>
  <c r="S335" i="2"/>
  <c r="R335" i="2"/>
  <c r="Q335" i="2" s="1"/>
  <c r="S334" i="2"/>
  <c r="R334" i="2"/>
  <c r="P334" i="2" s="1"/>
  <c r="S333" i="2"/>
  <c r="R333" i="2"/>
  <c r="S332" i="2"/>
  <c r="R332" i="2"/>
  <c r="Q332" i="2" s="1"/>
  <c r="S331" i="2"/>
  <c r="R331" i="2"/>
  <c r="Q331" i="2" s="1"/>
  <c r="S330" i="2"/>
  <c r="R330" i="2"/>
  <c r="P330" i="2" s="1"/>
  <c r="S329" i="2"/>
  <c r="R329" i="2"/>
  <c r="S328" i="2"/>
  <c r="R328" i="2"/>
  <c r="Q328" i="2" s="1"/>
  <c r="S327" i="2"/>
  <c r="R327" i="2"/>
  <c r="Q327" i="2" s="1"/>
  <c r="S326" i="2"/>
  <c r="R326" i="2"/>
  <c r="P326" i="2" s="1"/>
  <c r="S325" i="2"/>
  <c r="R325" i="2"/>
  <c r="S323" i="2"/>
  <c r="R323" i="2"/>
  <c r="Q323" i="2" s="1"/>
  <c r="S322" i="2"/>
  <c r="R322" i="2"/>
  <c r="Q322" i="2" s="1"/>
  <c r="S321" i="2"/>
  <c r="R321" i="2"/>
  <c r="P321" i="2" s="1"/>
  <c r="S320" i="2"/>
  <c r="R320" i="2"/>
  <c r="S319" i="2"/>
  <c r="R319" i="2"/>
  <c r="Q319" i="2" s="1"/>
  <c r="S318" i="2"/>
  <c r="R318" i="2"/>
  <c r="Q318" i="2" s="1"/>
  <c r="S317" i="2"/>
  <c r="R317" i="2"/>
  <c r="P317" i="2" s="1"/>
  <c r="S316" i="2"/>
  <c r="R316" i="2"/>
  <c r="S315" i="2"/>
  <c r="R315" i="2"/>
  <c r="Q315" i="2" s="1"/>
  <c r="S314" i="2"/>
  <c r="R314" i="2"/>
  <c r="Q314" i="2" s="1"/>
  <c r="S313" i="2"/>
  <c r="R313" i="2"/>
  <c r="P313" i="2" s="1"/>
  <c r="S312" i="2"/>
  <c r="R312" i="2"/>
  <c r="S311" i="2"/>
  <c r="R311" i="2"/>
  <c r="Q311" i="2" s="1"/>
  <c r="S310" i="2"/>
  <c r="R310" i="2"/>
  <c r="Q310" i="2" s="1"/>
  <c r="S309" i="2"/>
  <c r="R309" i="2"/>
  <c r="P309" i="2" s="1"/>
  <c r="S308" i="2"/>
  <c r="R308" i="2"/>
  <c r="S307" i="2"/>
  <c r="R307" i="2"/>
  <c r="Q307" i="2" s="1"/>
  <c r="S306" i="2"/>
  <c r="R306" i="2"/>
  <c r="Q306" i="2" s="1"/>
  <c r="S305" i="2"/>
  <c r="R305" i="2"/>
  <c r="P305" i="2" s="1"/>
  <c r="S304" i="2"/>
  <c r="R304" i="2"/>
  <c r="S303" i="2"/>
  <c r="R303" i="2"/>
  <c r="Q303" i="2" s="1"/>
  <c r="S302" i="2"/>
  <c r="R302" i="2"/>
  <c r="Q302" i="2" s="1"/>
  <c r="S301" i="2"/>
  <c r="R301" i="2"/>
  <c r="P301" i="2" s="1"/>
  <c r="S299" i="2"/>
  <c r="R299" i="2"/>
  <c r="P299" i="2" s="1"/>
  <c r="S298" i="2"/>
  <c r="R298" i="2"/>
  <c r="Q298" i="2" s="1"/>
  <c r="S297" i="2"/>
  <c r="R297" i="2"/>
  <c r="Q297" i="2" s="1"/>
  <c r="S296" i="2"/>
  <c r="R296" i="2"/>
  <c r="Q296" i="2" s="1"/>
  <c r="S295" i="2"/>
  <c r="R295" i="2"/>
  <c r="P295" i="2" s="1"/>
  <c r="S294" i="2"/>
  <c r="R294" i="2"/>
  <c r="S293" i="2"/>
  <c r="R293" i="2"/>
  <c r="Q293" i="2" s="1"/>
  <c r="S291" i="2"/>
  <c r="R291" i="2"/>
  <c r="Q291" i="2" s="1"/>
  <c r="S290" i="2"/>
  <c r="R290" i="2"/>
  <c r="P290" i="2" s="1"/>
  <c r="S289" i="2"/>
  <c r="R289" i="2"/>
  <c r="S288" i="2"/>
  <c r="R288" i="2"/>
  <c r="Q288" i="2" s="1"/>
  <c r="S287" i="2"/>
  <c r="R287" i="2"/>
  <c r="Q287" i="2" s="1"/>
  <c r="S286" i="2"/>
  <c r="R286" i="2"/>
  <c r="P286" i="2" s="1"/>
  <c r="S285" i="2"/>
  <c r="R285" i="2"/>
  <c r="S284" i="2"/>
  <c r="R284" i="2"/>
  <c r="Q284" i="2" s="1"/>
  <c r="S283" i="2"/>
  <c r="R283" i="2"/>
  <c r="P283" i="2" s="1"/>
  <c r="S282" i="2"/>
  <c r="R282" i="2"/>
  <c r="P282" i="2" s="1"/>
  <c r="S281" i="2"/>
  <c r="R281" i="2"/>
  <c r="P281" i="2" s="1"/>
  <c r="S279" i="2"/>
  <c r="R279" i="2"/>
  <c r="Q279" i="2" s="1"/>
  <c r="S278" i="2"/>
  <c r="R278" i="2"/>
  <c r="Q278" i="2" s="1"/>
  <c r="S277" i="2"/>
  <c r="R277" i="2"/>
  <c r="Q277" i="2" s="1"/>
  <c r="S275" i="2"/>
  <c r="R275" i="2"/>
  <c r="P275" i="2" s="1"/>
  <c r="S274" i="2"/>
  <c r="R274" i="2"/>
  <c r="Q274" i="2" s="1"/>
  <c r="S273" i="2"/>
  <c r="R273" i="2"/>
  <c r="P273" i="2" s="1"/>
  <c r="S272" i="2"/>
  <c r="R272" i="2"/>
  <c r="P272" i="2" s="1"/>
  <c r="S271" i="2"/>
  <c r="R271" i="2"/>
  <c r="P271" i="2" s="1"/>
  <c r="S270" i="2"/>
  <c r="R270" i="2"/>
  <c r="Q270" i="2" s="1"/>
  <c r="S269" i="2"/>
  <c r="R269" i="2"/>
  <c r="P269" i="2" s="1"/>
  <c r="S268" i="2"/>
  <c r="R268" i="2"/>
  <c r="Q268" i="2" s="1"/>
  <c r="S267" i="2"/>
  <c r="R267" i="2"/>
  <c r="P267" i="2" s="1"/>
  <c r="S266" i="2"/>
  <c r="R266" i="2"/>
  <c r="Q266" i="2" s="1"/>
  <c r="S265" i="2"/>
  <c r="R265" i="2"/>
  <c r="Q265" i="2" s="1"/>
  <c r="S264" i="2"/>
  <c r="R264" i="2"/>
  <c r="P264" i="2" s="1"/>
  <c r="S263" i="2"/>
  <c r="R263" i="2"/>
  <c r="P263" i="2" s="1"/>
  <c r="S262" i="2"/>
  <c r="R262" i="2"/>
  <c r="Q262" i="2" s="1"/>
  <c r="S261" i="2"/>
  <c r="R261" i="2"/>
  <c r="Q261" i="2" s="1"/>
  <c r="S260" i="2"/>
  <c r="R260" i="2"/>
  <c r="Q260" i="2" s="1"/>
  <c r="S259" i="2"/>
  <c r="R259" i="2"/>
  <c r="Q259" i="2" s="1"/>
  <c r="S256" i="2"/>
  <c r="R256" i="2"/>
  <c r="P256" i="2" s="1"/>
  <c r="S255" i="2"/>
  <c r="R255" i="2"/>
  <c r="Q255" i="2" s="1"/>
  <c r="S253" i="2"/>
  <c r="R253" i="2"/>
  <c r="Q253" i="2" s="1"/>
  <c r="S252" i="2"/>
  <c r="R252" i="2"/>
  <c r="Q252" i="2" s="1"/>
  <c r="S251" i="2"/>
  <c r="R251" i="2"/>
  <c r="P251" i="2" s="1"/>
  <c r="S250" i="2"/>
  <c r="R250" i="2"/>
  <c r="Q250" i="2" s="1"/>
  <c r="S248" i="2"/>
  <c r="R248" i="2"/>
  <c r="Q248" i="2" s="1"/>
  <c r="S247" i="2"/>
  <c r="R247" i="2"/>
  <c r="Q247" i="2" s="1"/>
  <c r="S246" i="2"/>
  <c r="R246" i="2"/>
  <c r="P246" i="2" s="1"/>
  <c r="S245" i="2"/>
  <c r="R245" i="2"/>
  <c r="Q245" i="2" s="1"/>
  <c r="S244" i="2"/>
  <c r="R244" i="2"/>
  <c r="Q244" i="2" s="1"/>
  <c r="S243" i="2"/>
  <c r="R243" i="2"/>
  <c r="P243" i="2" s="1"/>
  <c r="S242" i="2"/>
  <c r="R242" i="2"/>
  <c r="P242" i="2" s="1"/>
  <c r="S239" i="2"/>
  <c r="R239" i="2"/>
  <c r="Q239" i="2" s="1"/>
  <c r="S238" i="2"/>
  <c r="R238" i="2"/>
  <c r="Q238" i="2" s="1"/>
  <c r="S236" i="2"/>
  <c r="R236" i="2"/>
  <c r="Q236" i="2" s="1"/>
  <c r="S235" i="2"/>
  <c r="R235" i="2"/>
  <c r="P235" i="2" s="1"/>
  <c r="S234" i="2"/>
  <c r="R234" i="2"/>
  <c r="Q234" i="2" s="1"/>
  <c r="S233" i="2"/>
  <c r="R233" i="2"/>
  <c r="Q233" i="2" s="1"/>
  <c r="S232" i="2"/>
  <c r="R232" i="2"/>
  <c r="Q232" i="2" s="1"/>
  <c r="S231" i="2"/>
  <c r="R231" i="2"/>
  <c r="P231" i="2" s="1"/>
  <c r="S230" i="2"/>
  <c r="R230" i="2"/>
  <c r="Q230" i="2" s="1"/>
  <c r="S229" i="2"/>
  <c r="R229" i="2"/>
  <c r="Q229" i="2" s="1"/>
  <c r="S228" i="2"/>
  <c r="R228" i="2"/>
  <c r="Q228" i="2" s="1"/>
  <c r="S227" i="2"/>
  <c r="R227" i="2"/>
  <c r="P227" i="2" s="1"/>
  <c r="S226" i="2"/>
  <c r="R226" i="2"/>
  <c r="Q226" i="2" s="1"/>
  <c r="S224" i="2"/>
  <c r="R224" i="2"/>
  <c r="Q224" i="2" s="1"/>
  <c r="S223" i="2"/>
  <c r="R223" i="2"/>
  <c r="P223" i="2" s="1"/>
  <c r="S222" i="2"/>
  <c r="R222" i="2"/>
  <c r="P222" i="2" s="1"/>
  <c r="S221" i="2"/>
  <c r="R221" i="2"/>
  <c r="Q221" i="2" s="1"/>
  <c r="S220" i="2"/>
  <c r="R220" i="2"/>
  <c r="Q220" i="2" s="1"/>
  <c r="S219" i="2"/>
  <c r="R219" i="2"/>
  <c r="Q219" i="2" s="1"/>
  <c r="S218" i="2"/>
  <c r="R218" i="2"/>
  <c r="P218" i="2" s="1"/>
  <c r="S217" i="2"/>
  <c r="R217" i="2"/>
  <c r="Q217" i="2" s="1"/>
  <c r="S216" i="2"/>
  <c r="R216" i="2"/>
  <c r="Q216" i="2" s="1"/>
  <c r="S215" i="2"/>
  <c r="R215" i="2"/>
  <c r="Q215" i="2" s="1"/>
  <c r="S214" i="2"/>
  <c r="R214" i="2"/>
  <c r="P214" i="2" s="1"/>
  <c r="S213" i="2"/>
  <c r="R213" i="2"/>
  <c r="Q213" i="2" s="1"/>
  <c r="S212" i="2"/>
  <c r="R212" i="2"/>
  <c r="Q212" i="2" s="1"/>
  <c r="S211" i="2"/>
  <c r="R211" i="2"/>
  <c r="Q211" i="2" s="1"/>
  <c r="S209" i="2"/>
  <c r="R209" i="2"/>
  <c r="P209" i="2" s="1"/>
  <c r="S208" i="2"/>
  <c r="R208" i="2"/>
  <c r="Q208" i="2" s="1"/>
  <c r="S207" i="2"/>
  <c r="R207" i="2"/>
  <c r="Q207" i="2" s="1"/>
  <c r="S206" i="2"/>
  <c r="R206" i="2"/>
  <c r="P206" i="2" s="1"/>
  <c r="S205" i="2"/>
  <c r="R205" i="2"/>
  <c r="P205" i="2" s="1"/>
  <c r="S204" i="2"/>
  <c r="R204" i="2"/>
  <c r="Q204" i="2" s="1"/>
  <c r="S203" i="2"/>
  <c r="R203" i="2"/>
  <c r="Q203" i="2" s="1"/>
  <c r="S202" i="2"/>
  <c r="R202" i="2"/>
  <c r="Q202" i="2" s="1"/>
  <c r="S201" i="2"/>
  <c r="R201" i="2"/>
  <c r="P201" i="2" s="1"/>
  <c r="S200" i="2"/>
  <c r="R200" i="2"/>
  <c r="Q200" i="2" s="1"/>
  <c r="S198" i="2"/>
  <c r="R198" i="2"/>
  <c r="Q198" i="2" s="1"/>
  <c r="S197" i="2"/>
  <c r="R197" i="2"/>
  <c r="Q197" i="2" s="1"/>
  <c r="S195" i="2"/>
  <c r="R195" i="2"/>
  <c r="P195" i="2" s="1"/>
  <c r="S194" i="2"/>
  <c r="R194" i="2"/>
  <c r="Q194" i="2" s="1"/>
  <c r="S193" i="2"/>
  <c r="R193" i="2"/>
  <c r="Q193" i="2" s="1"/>
  <c r="S192" i="2"/>
  <c r="R192" i="2"/>
  <c r="Q192" i="2" s="1"/>
  <c r="S191" i="2"/>
  <c r="R191" i="2"/>
  <c r="P191" i="2" s="1"/>
  <c r="S190" i="2"/>
  <c r="R190" i="2"/>
  <c r="Q190" i="2" s="1"/>
  <c r="S189" i="2"/>
  <c r="R189" i="2"/>
  <c r="Q189" i="2" s="1"/>
  <c r="S188" i="2"/>
  <c r="R188" i="2"/>
  <c r="P188" i="2" s="1"/>
  <c r="S187" i="2"/>
  <c r="R187" i="2"/>
  <c r="P187" i="2" s="1"/>
  <c r="S186" i="2"/>
  <c r="R186" i="2"/>
  <c r="Q186" i="2" s="1"/>
  <c r="S184" i="2"/>
  <c r="R184" i="2"/>
  <c r="Q184" i="2" s="1"/>
  <c r="S183" i="2"/>
  <c r="R183" i="2"/>
  <c r="Q183" i="2" s="1"/>
  <c r="S182" i="2"/>
  <c r="R182" i="2"/>
  <c r="P182" i="2" s="1"/>
  <c r="S181" i="2"/>
  <c r="R181" i="2"/>
  <c r="Q181" i="2" s="1"/>
  <c r="S180" i="2"/>
  <c r="R180" i="2"/>
  <c r="Q180" i="2" s="1"/>
  <c r="S179" i="2"/>
  <c r="R179" i="2"/>
  <c r="Q179" i="2" s="1"/>
  <c r="S178" i="2"/>
  <c r="R178" i="2"/>
  <c r="P178" i="2" s="1"/>
  <c r="S177" i="2"/>
  <c r="R177" i="2"/>
  <c r="Q177" i="2" s="1"/>
  <c r="S176" i="2"/>
  <c r="R176" i="2"/>
  <c r="Q176" i="2" s="1"/>
  <c r="S175" i="2"/>
  <c r="R175" i="2"/>
  <c r="Q175" i="2" s="1"/>
  <c r="S174" i="2"/>
  <c r="R174" i="2"/>
  <c r="P174" i="2" s="1"/>
  <c r="S173" i="2"/>
  <c r="R173" i="2"/>
  <c r="Q173" i="2" s="1"/>
  <c r="S172" i="2"/>
  <c r="R172" i="2"/>
  <c r="Q172" i="2" s="1"/>
  <c r="S171" i="2"/>
  <c r="R171" i="2"/>
  <c r="P171" i="2" s="1"/>
  <c r="S170" i="2"/>
  <c r="R170" i="2"/>
  <c r="P170" i="2" s="1"/>
  <c r="S169" i="2"/>
  <c r="R169" i="2"/>
  <c r="Q169" i="2" s="1"/>
  <c r="S168" i="2"/>
  <c r="R168" i="2"/>
  <c r="Q168" i="2" s="1"/>
  <c r="S167" i="2"/>
  <c r="R167" i="2"/>
  <c r="Q167" i="2" s="1"/>
  <c r="S166" i="2"/>
  <c r="R166" i="2"/>
  <c r="P166" i="2" s="1"/>
  <c r="S164" i="2"/>
  <c r="R164" i="2"/>
  <c r="Q164" i="2" s="1"/>
  <c r="S163" i="2"/>
  <c r="R163" i="2"/>
  <c r="Q163" i="2" s="1"/>
  <c r="S162" i="2"/>
  <c r="R162" i="2"/>
  <c r="Q162" i="2" s="1"/>
  <c r="S159" i="2"/>
  <c r="R159" i="2"/>
  <c r="P159" i="2" s="1"/>
  <c r="S158" i="2"/>
  <c r="R158" i="2"/>
  <c r="Q158" i="2" s="1"/>
  <c r="S157" i="2"/>
  <c r="R157" i="2"/>
  <c r="Q157" i="2" s="1"/>
  <c r="S156" i="2"/>
  <c r="R156" i="2"/>
  <c r="Q156" i="2" s="1"/>
  <c r="S155" i="2"/>
  <c r="R155" i="2"/>
  <c r="P155" i="2" s="1"/>
  <c r="S152" i="2"/>
  <c r="R152" i="2"/>
  <c r="Q152" i="2" s="1"/>
  <c r="S151" i="2"/>
  <c r="R151" i="2"/>
  <c r="Q151" i="2" s="1"/>
  <c r="S150" i="2"/>
  <c r="R150" i="2"/>
  <c r="P150" i="2" s="1"/>
  <c r="S149" i="2"/>
  <c r="R149" i="2"/>
  <c r="P149" i="2" s="1"/>
  <c r="S148" i="2"/>
  <c r="R148" i="2"/>
  <c r="Q148" i="2" s="1"/>
  <c r="S146" i="2"/>
  <c r="R146" i="2"/>
  <c r="Q146" i="2" s="1"/>
  <c r="S145" i="2"/>
  <c r="R145" i="2"/>
  <c r="Q145" i="2" s="1"/>
  <c r="S144" i="2"/>
  <c r="R144" i="2"/>
  <c r="P144" i="2" s="1"/>
  <c r="S142" i="2"/>
  <c r="R142" i="2"/>
  <c r="Q142" i="2" s="1"/>
  <c r="S141" i="2"/>
  <c r="R141" i="2"/>
  <c r="Q141" i="2" s="1"/>
  <c r="S139" i="2"/>
  <c r="R139" i="2"/>
  <c r="Q139" i="2" s="1"/>
  <c r="S138" i="2"/>
  <c r="R138" i="2"/>
  <c r="P138" i="2" s="1"/>
  <c r="S137" i="2"/>
  <c r="R137" i="2"/>
  <c r="Q137" i="2" s="1"/>
  <c r="S136" i="2"/>
  <c r="R136" i="2"/>
  <c r="Q136" i="2" s="1"/>
  <c r="S135" i="2"/>
  <c r="R135" i="2"/>
  <c r="Q135" i="2" s="1"/>
  <c r="S134" i="2"/>
  <c r="R134" i="2"/>
  <c r="P134" i="2" s="1"/>
  <c r="S133" i="2"/>
  <c r="R133" i="2"/>
  <c r="Q133" i="2" s="1"/>
  <c r="S132" i="2"/>
  <c r="R132" i="2"/>
  <c r="Q132" i="2" s="1"/>
  <c r="S131" i="2"/>
  <c r="R131" i="2"/>
  <c r="P131" i="2" s="1"/>
  <c r="S130" i="2"/>
  <c r="R130" i="2"/>
  <c r="P130" i="2" s="1"/>
  <c r="S129" i="2"/>
  <c r="R129" i="2"/>
  <c r="Q129" i="2" s="1"/>
  <c r="S128" i="2"/>
  <c r="R128" i="2"/>
  <c r="Q128" i="2" s="1"/>
  <c r="S125" i="2"/>
  <c r="R125" i="2"/>
  <c r="Q125" i="2" s="1"/>
  <c r="S124" i="2"/>
  <c r="R124" i="2"/>
  <c r="P124" i="2" s="1"/>
  <c r="S123" i="2"/>
  <c r="R123" i="2"/>
  <c r="Q123" i="2" s="1"/>
  <c r="S122" i="2"/>
  <c r="R122" i="2"/>
  <c r="Q122" i="2" s="1"/>
  <c r="S121" i="2"/>
  <c r="R121" i="2"/>
  <c r="Q121" i="2" s="1"/>
  <c r="S120" i="2"/>
  <c r="R120" i="2"/>
  <c r="P120" i="2" s="1"/>
  <c r="S119" i="2"/>
  <c r="R119" i="2"/>
  <c r="Q119" i="2" s="1"/>
  <c r="S118" i="2"/>
  <c r="R118" i="2"/>
  <c r="Q118" i="2" s="1"/>
  <c r="S117" i="2"/>
  <c r="R117" i="2"/>
  <c r="Q117" i="2" s="1"/>
  <c r="S114" i="2"/>
  <c r="R114" i="2"/>
  <c r="P114" i="2" s="1"/>
  <c r="S113" i="2"/>
  <c r="R113" i="2"/>
  <c r="Q113" i="2" s="1"/>
  <c r="S112" i="2"/>
  <c r="R112" i="2"/>
  <c r="Q112" i="2" s="1"/>
  <c r="S111" i="2"/>
  <c r="R111" i="2"/>
  <c r="P111" i="2" s="1"/>
  <c r="S110" i="2"/>
  <c r="R110" i="2"/>
  <c r="P110" i="2" s="1"/>
  <c r="S109" i="2"/>
  <c r="R109" i="2"/>
  <c r="Q109" i="2" s="1"/>
  <c r="S108" i="2"/>
  <c r="R108" i="2"/>
  <c r="Q108" i="2" s="1"/>
  <c r="S107" i="2"/>
  <c r="R107" i="2"/>
  <c r="Q107" i="2" s="1"/>
  <c r="S106" i="2"/>
  <c r="R106" i="2"/>
  <c r="P106" i="2" s="1"/>
  <c r="S105" i="2"/>
  <c r="R105" i="2"/>
  <c r="Q105" i="2" s="1"/>
  <c r="S103" i="2"/>
  <c r="R103" i="2"/>
  <c r="Q103" i="2" s="1"/>
  <c r="S102" i="2"/>
  <c r="R102" i="2"/>
  <c r="Q102" i="2" s="1"/>
  <c r="S101" i="2"/>
  <c r="R101" i="2"/>
  <c r="P101" i="2" s="1"/>
  <c r="S97" i="2"/>
  <c r="R97" i="2"/>
  <c r="Q97" i="2" s="1"/>
  <c r="S96" i="2"/>
  <c r="R96" i="2"/>
  <c r="Q96" i="2" s="1"/>
  <c r="S95" i="2"/>
  <c r="R95" i="2"/>
  <c r="Q95" i="2" s="1"/>
  <c r="S94" i="2"/>
  <c r="R94" i="2"/>
  <c r="P94" i="2" s="1"/>
  <c r="S93" i="2"/>
  <c r="R93" i="2"/>
  <c r="Q93" i="2" s="1"/>
  <c r="S92" i="2"/>
  <c r="R92" i="2"/>
  <c r="Q92" i="2" s="1"/>
  <c r="S90" i="2"/>
  <c r="R90" i="2"/>
  <c r="P90" i="2" s="1"/>
  <c r="S89" i="2"/>
  <c r="R89" i="2"/>
  <c r="S88" i="2"/>
  <c r="R88" i="2"/>
  <c r="Q88" i="2" s="1"/>
  <c r="S87" i="2"/>
  <c r="R87" i="2"/>
  <c r="Q87" i="2" s="1"/>
  <c r="S86" i="2"/>
  <c r="R86" i="2"/>
  <c r="Q86" i="2" s="1"/>
  <c r="S85" i="2"/>
  <c r="R85" i="2"/>
  <c r="S84" i="2"/>
  <c r="R84" i="2"/>
  <c r="Q84" i="2" s="1"/>
  <c r="S83" i="2"/>
  <c r="R83" i="2"/>
  <c r="Q83" i="2" s="1"/>
  <c r="S82" i="2"/>
  <c r="R82" i="2"/>
  <c r="Q82" i="2" s="1"/>
  <c r="S81" i="2"/>
  <c r="R81" i="2"/>
  <c r="S80" i="2"/>
  <c r="R80" i="2"/>
  <c r="P80" i="2" s="1"/>
  <c r="S79" i="2"/>
  <c r="R79" i="2"/>
  <c r="Q79" i="2" s="1"/>
  <c r="S78" i="2"/>
  <c r="R78" i="2"/>
  <c r="Q78" i="2" s="1"/>
  <c r="S77" i="2"/>
  <c r="R77" i="2"/>
  <c r="Q77" i="2" s="1"/>
  <c r="S76" i="2"/>
  <c r="R76" i="2"/>
  <c r="P76" i="2" s="1"/>
  <c r="S75" i="2"/>
  <c r="R75" i="2"/>
  <c r="Q75" i="2" s="1"/>
  <c r="S73" i="2"/>
  <c r="R73" i="2"/>
  <c r="P73" i="2" s="1"/>
  <c r="S72" i="2"/>
  <c r="R72" i="2"/>
  <c r="Q72" i="2" s="1"/>
  <c r="S71" i="2"/>
  <c r="R71" i="2"/>
  <c r="Q71" i="2" s="1"/>
  <c r="S70" i="2"/>
  <c r="R70" i="2"/>
  <c r="Q70" i="2" s="1"/>
  <c r="S68" i="2"/>
  <c r="R68" i="2"/>
  <c r="Q68" i="2" s="1"/>
  <c r="S66" i="2"/>
  <c r="R66" i="2"/>
  <c r="Q66" i="2" s="1"/>
  <c r="S65" i="2"/>
  <c r="R65" i="2"/>
  <c r="P65" i="2" s="1"/>
  <c r="S63" i="2"/>
  <c r="R63" i="2"/>
  <c r="Q63" i="2" s="1"/>
  <c r="S62" i="2"/>
  <c r="R62" i="2"/>
  <c r="Q62" i="2" s="1"/>
  <c r="S60" i="2"/>
  <c r="R60" i="2"/>
  <c r="Q60" i="2" s="1"/>
  <c r="S59" i="2"/>
  <c r="R59" i="2"/>
  <c r="Q59" i="2" s="1"/>
  <c r="S58" i="2"/>
  <c r="R58" i="2"/>
  <c r="Q58" i="2" s="1"/>
  <c r="S55" i="2"/>
  <c r="R55" i="2"/>
  <c r="Q55" i="2" s="1"/>
  <c r="S54" i="2"/>
  <c r="R54" i="2"/>
  <c r="Q54" i="2" s="1"/>
  <c r="S53" i="2"/>
  <c r="R53" i="2"/>
  <c r="P53" i="2" s="1"/>
  <c r="S51" i="2"/>
  <c r="R51" i="2"/>
  <c r="Q51" i="2" s="1"/>
  <c r="S50" i="2"/>
  <c r="R50" i="2"/>
  <c r="Q50" i="2" s="1"/>
  <c r="S49" i="2"/>
  <c r="R49" i="2"/>
  <c r="Q49" i="2" s="1"/>
  <c r="S47" i="2"/>
  <c r="R47" i="2"/>
  <c r="Q47" i="2" s="1"/>
  <c r="S46" i="2"/>
  <c r="R46" i="2"/>
  <c r="Q46" i="2" s="1"/>
  <c r="S45" i="2"/>
  <c r="R45" i="2"/>
  <c r="Q45" i="2" s="1"/>
  <c r="S43" i="2"/>
  <c r="R43" i="2"/>
  <c r="Q43" i="2" s="1"/>
  <c r="S40" i="2"/>
  <c r="R40" i="2"/>
  <c r="P40" i="2" s="1"/>
  <c r="S38" i="2"/>
  <c r="R38" i="2"/>
  <c r="Q38" i="2" s="1"/>
  <c r="S37" i="2"/>
  <c r="R37" i="2"/>
  <c r="Q37" i="2" s="1"/>
  <c r="S36" i="2"/>
  <c r="R36" i="2"/>
  <c r="Q36" i="2" s="1"/>
  <c r="S34" i="2"/>
  <c r="R34" i="2"/>
  <c r="Q34" i="2" s="1"/>
  <c r="S33" i="2"/>
  <c r="R33" i="2"/>
  <c r="Q33" i="2" s="1"/>
  <c r="S32" i="2"/>
  <c r="R32" i="2"/>
  <c r="Q32" i="2" s="1"/>
  <c r="S31" i="2"/>
  <c r="R31" i="2"/>
  <c r="Q31" i="2" s="1"/>
  <c r="S30" i="2"/>
  <c r="R30" i="2"/>
  <c r="Q30" i="2" s="1"/>
  <c r="S29" i="2"/>
  <c r="R29" i="2"/>
  <c r="P29" i="2" s="1"/>
  <c r="S27" i="2"/>
  <c r="R27" i="2"/>
  <c r="Q27" i="2" s="1"/>
  <c r="S26" i="2"/>
  <c r="R26" i="2"/>
  <c r="Q26" i="2" s="1"/>
  <c r="S23" i="2"/>
  <c r="R23" i="2"/>
  <c r="Q23" i="2" s="1"/>
  <c r="S22" i="2"/>
  <c r="R22" i="2"/>
  <c r="P22" i="2" s="1"/>
  <c r="S21" i="2"/>
  <c r="R21" i="2"/>
  <c r="Q21" i="2" s="1"/>
  <c r="S18" i="2"/>
  <c r="R18" i="2"/>
  <c r="P18" i="2" s="1"/>
  <c r="S17" i="2"/>
  <c r="R17" i="2"/>
  <c r="P17" i="2" s="1"/>
  <c r="S8" i="2"/>
  <c r="R8" i="2"/>
  <c r="Q8" i="2" s="1"/>
  <c r="O1" i="2"/>
  <c r="P588" i="2" l="1"/>
  <c r="Q622" i="2"/>
  <c r="P630" i="2"/>
  <c r="P478" i="2"/>
  <c r="P492" i="2"/>
  <c r="P236" i="2"/>
  <c r="Q269" i="2"/>
  <c r="P355" i="2"/>
  <c r="Q508" i="2"/>
  <c r="P510" i="2"/>
  <c r="P576" i="2"/>
  <c r="Q605" i="2"/>
  <c r="P629" i="2"/>
  <c r="Q73" i="2"/>
  <c r="Q496" i="2"/>
  <c r="P497" i="2"/>
  <c r="P523" i="2"/>
  <c r="P524" i="2"/>
  <c r="P621" i="2"/>
  <c r="P202" i="2"/>
  <c r="P125" i="2"/>
  <c r="Q462" i="2"/>
  <c r="Q485" i="2"/>
  <c r="P493" i="2"/>
  <c r="P504" i="2"/>
  <c r="Q513" i="2"/>
  <c r="P514" i="2"/>
  <c r="P543" i="2"/>
  <c r="Q580" i="2"/>
  <c r="Q596" i="2"/>
  <c r="Q612" i="2"/>
  <c r="Q618" i="2"/>
  <c r="P625" i="2"/>
  <c r="Q626" i="2"/>
  <c r="P642" i="2"/>
  <c r="P167" i="2"/>
  <c r="P567" i="2"/>
  <c r="P638" i="2"/>
  <c r="P102" i="2"/>
  <c r="Q111" i="2"/>
  <c r="P112" i="2"/>
  <c r="P128" i="2"/>
  <c r="P139" i="2"/>
  <c r="Q150" i="2"/>
  <c r="P151" i="2"/>
  <c r="P168" i="2"/>
  <c r="P179" i="2"/>
  <c r="Q188" i="2"/>
  <c r="P189" i="2"/>
  <c r="P203" i="2"/>
  <c r="P215" i="2"/>
  <c r="Q223" i="2"/>
  <c r="P224" i="2"/>
  <c r="P238" i="2"/>
  <c r="P252" i="2"/>
  <c r="Q273" i="2"/>
  <c r="P274" i="2"/>
  <c r="Q275" i="2"/>
  <c r="P277" i="2"/>
  <c r="Q305" i="2"/>
  <c r="P306" i="2"/>
  <c r="Q321" i="2"/>
  <c r="P322" i="2"/>
  <c r="Q338" i="2"/>
  <c r="P339" i="2"/>
  <c r="P364" i="2"/>
  <c r="P483" i="2"/>
  <c r="P505" i="2"/>
  <c r="Q531" i="2"/>
  <c r="P532" i="2"/>
  <c r="P544" i="2"/>
  <c r="P584" i="2"/>
  <c r="P592" i="2"/>
  <c r="P600" i="2"/>
  <c r="P617" i="2"/>
  <c r="P107" i="2"/>
  <c r="P145" i="2"/>
  <c r="P183" i="2"/>
  <c r="P219" i="2"/>
  <c r="P259" i="2"/>
  <c r="P278" i="2"/>
  <c r="P457" i="2"/>
  <c r="Q470" i="2"/>
  <c r="P471" i="2"/>
  <c r="P484" i="2"/>
  <c r="P486" i="2"/>
  <c r="P527" i="2"/>
  <c r="P560" i="2"/>
  <c r="P561" i="2"/>
  <c r="P571" i="2"/>
  <c r="P608" i="2"/>
  <c r="P609" i="2"/>
  <c r="P613" i="2"/>
  <c r="P108" i="2"/>
  <c r="P121" i="2"/>
  <c r="Q131" i="2"/>
  <c r="P132" i="2"/>
  <c r="P146" i="2"/>
  <c r="P162" i="2"/>
  <c r="Q171" i="2"/>
  <c r="P172" i="2"/>
  <c r="P184" i="2"/>
  <c r="P197" i="2"/>
  <c r="Q206" i="2"/>
  <c r="P207" i="2"/>
  <c r="P220" i="2"/>
  <c r="P232" i="2"/>
  <c r="Q243" i="2"/>
  <c r="P244" i="2"/>
  <c r="P260" i="2"/>
  <c r="P261" i="2"/>
  <c r="P266" i="2"/>
  <c r="Q267" i="2"/>
  <c r="P268" i="2"/>
  <c r="Q283" i="2"/>
  <c r="P284" i="2"/>
  <c r="Q313" i="2"/>
  <c r="P314" i="2"/>
  <c r="Q330" i="2"/>
  <c r="P331" i="2"/>
  <c r="Q346" i="2"/>
  <c r="P347" i="2"/>
  <c r="P461" i="2"/>
  <c r="P528" i="2"/>
  <c r="P539" i="2"/>
  <c r="Q549" i="2"/>
  <c r="P550" i="2"/>
  <c r="P579" i="2"/>
  <c r="Q22" i="2"/>
  <c r="P59" i="2"/>
  <c r="P60" i="2"/>
  <c r="Q17" i="2"/>
  <c r="P78" i="2"/>
  <c r="P87" i="2"/>
  <c r="Q29" i="2"/>
  <c r="P34" i="2"/>
  <c r="Q40" i="2"/>
  <c r="P43" i="2"/>
  <c r="P86" i="2"/>
  <c r="P36" i="2"/>
  <c r="Q65" i="2"/>
  <c r="P66" i="2"/>
  <c r="P82" i="2"/>
  <c r="Q90" i="2"/>
  <c r="P92" i="2"/>
  <c r="P23" i="2"/>
  <c r="P30" i="2"/>
  <c r="P26" i="2"/>
  <c r="P31" i="2"/>
  <c r="P47" i="2"/>
  <c r="Q53" i="2"/>
  <c r="P54" i="2"/>
  <c r="P71" i="2"/>
  <c r="P79" i="2"/>
  <c r="Q80" i="2"/>
  <c r="P83" i="2"/>
  <c r="P95" i="2"/>
  <c r="P103" i="2"/>
  <c r="P117" i="2"/>
  <c r="P122" i="2"/>
  <c r="P135" i="2"/>
  <c r="P141" i="2"/>
  <c r="P156" i="2"/>
  <c r="P163" i="2"/>
  <c r="P175" i="2"/>
  <c r="P180" i="2"/>
  <c r="P192" i="2"/>
  <c r="P198" i="2"/>
  <c r="P211" i="2"/>
  <c r="P216" i="2"/>
  <c r="P228" i="2"/>
  <c r="P233" i="2"/>
  <c r="P247" i="2"/>
  <c r="P253" i="2"/>
  <c r="P287" i="2"/>
  <c r="Q290" i="2"/>
  <c r="P291" i="2"/>
  <c r="Q295" i="2"/>
  <c r="P296" i="2"/>
  <c r="Q299" i="2"/>
  <c r="Q301" i="2"/>
  <c r="P302" i="2"/>
  <c r="Q309" i="2"/>
  <c r="P310" i="2"/>
  <c r="Q317" i="2"/>
  <c r="P318" i="2"/>
  <c r="Q326" i="2"/>
  <c r="P327" i="2"/>
  <c r="Q334" i="2"/>
  <c r="P335" i="2"/>
  <c r="Q342" i="2"/>
  <c r="P343" i="2"/>
  <c r="Q350" i="2"/>
  <c r="P351" i="2"/>
  <c r="Q358" i="2"/>
  <c r="P359" i="2"/>
  <c r="Q368" i="2"/>
  <c r="P369" i="2"/>
  <c r="Q376" i="2"/>
  <c r="P377" i="2"/>
  <c r="Q386" i="2"/>
  <c r="P387" i="2"/>
  <c r="Q395" i="2"/>
  <c r="P396" i="2"/>
  <c r="Q407" i="2"/>
  <c r="P408" i="2"/>
  <c r="Q416" i="2"/>
  <c r="P417" i="2"/>
  <c r="Q425" i="2"/>
  <c r="Q426" i="2"/>
  <c r="P426" i="2"/>
  <c r="Q430" i="2"/>
  <c r="P430" i="2"/>
  <c r="Q434" i="2"/>
  <c r="P434" i="2"/>
  <c r="P49" i="2"/>
  <c r="P72" i="2"/>
  <c r="P96" i="2"/>
  <c r="P118" i="2"/>
  <c r="P136" i="2"/>
  <c r="P157" i="2"/>
  <c r="P176" i="2"/>
  <c r="P193" i="2"/>
  <c r="P212" i="2"/>
  <c r="P229" i="2"/>
  <c r="P248" i="2"/>
  <c r="P265" i="2"/>
  <c r="Q272" i="2"/>
  <c r="P288" i="2"/>
  <c r="P293" i="2"/>
  <c r="P297" i="2"/>
  <c r="P308" i="2"/>
  <c r="Q308" i="2"/>
  <c r="P316" i="2"/>
  <c r="Q316" i="2"/>
  <c r="P325" i="2"/>
  <c r="Q325" i="2"/>
  <c r="P333" i="2"/>
  <c r="Q333" i="2"/>
  <c r="P341" i="2"/>
  <c r="Q341" i="2"/>
  <c r="P349" i="2"/>
  <c r="Q349" i="2"/>
  <c r="P357" i="2"/>
  <c r="Q357" i="2"/>
  <c r="P367" i="2"/>
  <c r="Q367" i="2"/>
  <c r="P375" i="2"/>
  <c r="Q375" i="2"/>
  <c r="P385" i="2"/>
  <c r="Q385" i="2"/>
  <c r="P394" i="2"/>
  <c r="Q394" i="2"/>
  <c r="P406" i="2"/>
  <c r="Q406" i="2"/>
  <c r="P415" i="2"/>
  <c r="Q415" i="2"/>
  <c r="P424" i="2"/>
  <c r="Q424" i="2"/>
  <c r="P429" i="2"/>
  <c r="Q429" i="2"/>
  <c r="P433" i="2"/>
  <c r="Q433" i="2"/>
  <c r="Q354" i="2"/>
  <c r="Q363" i="2"/>
  <c r="Q372" i="2"/>
  <c r="P373" i="2"/>
  <c r="Q381" i="2"/>
  <c r="P382" i="2"/>
  <c r="Q390" i="2"/>
  <c r="P391" i="2"/>
  <c r="Q399" i="2"/>
  <c r="P402" i="2"/>
  <c r="Q412" i="2"/>
  <c r="P413" i="2"/>
  <c r="Q421" i="2"/>
  <c r="P422" i="2"/>
  <c r="P304" i="2"/>
  <c r="Q304" i="2"/>
  <c r="P312" i="2"/>
  <c r="Q312" i="2"/>
  <c r="P320" i="2"/>
  <c r="Q320" i="2"/>
  <c r="P329" i="2"/>
  <c r="Q329" i="2"/>
  <c r="P337" i="2"/>
  <c r="Q337" i="2"/>
  <c r="P345" i="2"/>
  <c r="Q345" i="2"/>
  <c r="P353" i="2"/>
  <c r="Q353" i="2"/>
  <c r="P362" i="2"/>
  <c r="Q362" i="2"/>
  <c r="P371" i="2"/>
  <c r="Q371" i="2"/>
  <c r="P380" i="2"/>
  <c r="Q380" i="2"/>
  <c r="P389" i="2"/>
  <c r="Q389" i="2"/>
  <c r="P398" i="2"/>
  <c r="Q398" i="2"/>
  <c r="P410" i="2"/>
  <c r="Q410" i="2"/>
  <c r="P420" i="2"/>
  <c r="Q420" i="2"/>
  <c r="Q437" i="2"/>
  <c r="P438" i="2"/>
  <c r="Q441" i="2"/>
  <c r="P442" i="2"/>
  <c r="Q445" i="2"/>
  <c r="P446" i="2"/>
  <c r="Q449" i="2"/>
  <c r="P450" i="2"/>
  <c r="Q456" i="2"/>
  <c r="Q479" i="2"/>
  <c r="Q488" i="2"/>
  <c r="Q500" i="2"/>
  <c r="P501" i="2"/>
  <c r="Q517" i="2"/>
  <c r="P518" i="2"/>
  <c r="Q535" i="2"/>
  <c r="P536" i="2"/>
  <c r="Q553" i="2"/>
  <c r="P554" i="2"/>
  <c r="Q557" i="2"/>
  <c r="P558" i="2"/>
  <c r="P575" i="2"/>
  <c r="P591" i="2"/>
  <c r="P466" i="2"/>
  <c r="P475" i="2"/>
  <c r="P570" i="2"/>
  <c r="P587" i="2"/>
  <c r="P604" i="2"/>
  <c r="P467" i="2"/>
  <c r="Q469" i="2"/>
  <c r="P476" i="2"/>
  <c r="Q477" i="2"/>
  <c r="P564" i="2"/>
  <c r="P583" i="2"/>
  <c r="P599" i="2"/>
  <c r="Q428" i="2"/>
  <c r="Q432" i="2"/>
  <c r="Q436" i="2"/>
  <c r="Q440" i="2"/>
  <c r="Q444" i="2"/>
  <c r="Q448" i="2"/>
  <c r="Q452" i="2"/>
  <c r="Q459" i="2"/>
  <c r="Q460" i="2"/>
  <c r="P540" i="2"/>
  <c r="P556" i="2"/>
  <c r="P595" i="2"/>
  <c r="P8" i="2"/>
  <c r="Q18" i="2"/>
  <c r="P21" i="2"/>
  <c r="P27" i="2"/>
  <c r="P32" i="2"/>
  <c r="P37" i="2"/>
  <c r="P45" i="2"/>
  <c r="P50" i="2"/>
  <c r="P55" i="2"/>
  <c r="P62" i="2"/>
  <c r="P68" i="2"/>
  <c r="P33" i="2"/>
  <c r="P38" i="2"/>
  <c r="P46" i="2"/>
  <c r="P51" i="2"/>
  <c r="P58" i="2"/>
  <c r="P63" i="2"/>
  <c r="P70" i="2"/>
  <c r="P75" i="2"/>
  <c r="Q76" i="2"/>
  <c r="P77" i="2"/>
  <c r="P89" i="2"/>
  <c r="Q89" i="2"/>
  <c r="P85" i="2"/>
  <c r="Q85" i="2"/>
  <c r="P81" i="2"/>
  <c r="Q81" i="2"/>
  <c r="Q94" i="2"/>
  <c r="Q101" i="2"/>
  <c r="Q106" i="2"/>
  <c r="Q110" i="2"/>
  <c r="Q114" i="2"/>
  <c r="Q120" i="2"/>
  <c r="Q124" i="2"/>
  <c r="Q130" i="2"/>
  <c r="Q134" i="2"/>
  <c r="Q138" i="2"/>
  <c r="Q144" i="2"/>
  <c r="Q149" i="2"/>
  <c r="Q155" i="2"/>
  <c r="Q159" i="2"/>
  <c r="Q166" i="2"/>
  <c r="Q170" i="2"/>
  <c r="Q174" i="2"/>
  <c r="Q178" i="2"/>
  <c r="Q182" i="2"/>
  <c r="Q187" i="2"/>
  <c r="Q191" i="2"/>
  <c r="Q195" i="2"/>
  <c r="Q201" i="2"/>
  <c r="Q205" i="2"/>
  <c r="Q209" i="2"/>
  <c r="Q214" i="2"/>
  <c r="Q218" i="2"/>
  <c r="Q222" i="2"/>
  <c r="Q227" i="2"/>
  <c r="Q231" i="2"/>
  <c r="Q235" i="2"/>
  <c r="Q242" i="2"/>
  <c r="Q246" i="2"/>
  <c r="Q251" i="2"/>
  <c r="Q256" i="2"/>
  <c r="Q264" i="2"/>
  <c r="Q285" i="2"/>
  <c r="P285" i="2"/>
  <c r="Q289" i="2"/>
  <c r="P289" i="2"/>
  <c r="Q294" i="2"/>
  <c r="P294" i="2"/>
  <c r="P84" i="2"/>
  <c r="P88" i="2"/>
  <c r="P93" i="2"/>
  <c r="P97" i="2"/>
  <c r="P105" i="2"/>
  <c r="P109" i="2"/>
  <c r="P113" i="2"/>
  <c r="P119" i="2"/>
  <c r="P123" i="2"/>
  <c r="P129" i="2"/>
  <c r="P133" i="2"/>
  <c r="P137" i="2"/>
  <c r="P142" i="2"/>
  <c r="P148" i="2"/>
  <c r="P152" i="2"/>
  <c r="P158" i="2"/>
  <c r="P164" i="2"/>
  <c r="P169" i="2"/>
  <c r="P173" i="2"/>
  <c r="P177" i="2"/>
  <c r="P181" i="2"/>
  <c r="P186" i="2"/>
  <c r="P190" i="2"/>
  <c r="P194" i="2"/>
  <c r="P200" i="2"/>
  <c r="P204" i="2"/>
  <c r="P208" i="2"/>
  <c r="P213" i="2"/>
  <c r="P217" i="2"/>
  <c r="P221" i="2"/>
  <c r="P226" i="2"/>
  <c r="P230" i="2"/>
  <c r="P234" i="2"/>
  <c r="P239" i="2"/>
  <c r="P245" i="2"/>
  <c r="P250" i="2"/>
  <c r="P255" i="2"/>
  <c r="P262" i="2"/>
  <c r="Q263" i="2"/>
  <c r="P270" i="2"/>
  <c r="Q271" i="2"/>
  <c r="P279" i="2"/>
  <c r="Q281" i="2"/>
  <c r="Q282" i="2"/>
  <c r="Q286" i="2"/>
  <c r="P298" i="2"/>
  <c r="P303" i="2"/>
  <c r="P307" i="2"/>
  <c r="P311" i="2"/>
  <c r="P315" i="2"/>
  <c r="P319" i="2"/>
  <c r="P323" i="2"/>
  <c r="P328" i="2"/>
  <c r="P332" i="2"/>
  <c r="P336" i="2"/>
  <c r="P340" i="2"/>
  <c r="P344" i="2"/>
  <c r="P348" i="2"/>
  <c r="P352" i="2"/>
  <c r="P356" i="2"/>
  <c r="P361" i="2"/>
  <c r="P366" i="2"/>
  <c r="P370" i="2"/>
  <c r="P374" i="2"/>
  <c r="P378" i="2"/>
  <c r="P383" i="2"/>
  <c r="P388" i="2"/>
  <c r="P393" i="2"/>
  <c r="P397" i="2"/>
  <c r="P403" i="2"/>
  <c r="P409" i="2"/>
  <c r="P414" i="2"/>
  <c r="P419" i="2"/>
  <c r="P423" i="2"/>
  <c r="P427" i="2"/>
  <c r="P431" i="2"/>
  <c r="P435" i="2"/>
  <c r="P439" i="2"/>
  <c r="P443" i="2"/>
  <c r="P447" i="2"/>
  <c r="P451" i="2"/>
  <c r="P458" i="2"/>
  <c r="P463" i="2"/>
  <c r="Q464" i="2"/>
  <c r="P465" i="2"/>
  <c r="P472" i="2"/>
  <c r="Q473" i="2"/>
  <c r="P474" i="2"/>
  <c r="P480" i="2"/>
  <c r="Q481" i="2"/>
  <c r="P482" i="2"/>
  <c r="P489" i="2"/>
  <c r="Q490" i="2"/>
  <c r="P491" i="2"/>
  <c r="P494" i="2"/>
  <c r="P498" i="2"/>
  <c r="P502" i="2"/>
  <c r="P506" i="2"/>
  <c r="P511" i="2"/>
  <c r="P515" i="2"/>
  <c r="P519" i="2"/>
  <c r="P525" i="2"/>
  <c r="P529" i="2"/>
  <c r="P533" i="2"/>
  <c r="P537" i="2"/>
  <c r="P541" i="2"/>
  <c r="P545" i="2"/>
  <c r="P551" i="2"/>
  <c r="P555" i="2"/>
  <c r="P559" i="2"/>
  <c r="Q562" i="2"/>
  <c r="P563" i="2"/>
  <c r="Q568" i="2"/>
  <c r="P569" i="2"/>
  <c r="Q573" i="2"/>
  <c r="P574" i="2"/>
  <c r="Q577" i="2"/>
  <c r="P578" i="2"/>
  <c r="Q581" i="2"/>
  <c r="P582" i="2"/>
  <c r="Q585" i="2"/>
  <c r="P586" i="2"/>
  <c r="Q589" i="2"/>
  <c r="P590" i="2"/>
  <c r="Q593" i="2"/>
  <c r="P594" i="2"/>
  <c r="Q597" i="2"/>
  <c r="P598" i="2"/>
  <c r="Q602" i="2"/>
  <c r="P603" i="2"/>
  <c r="Q606" i="2"/>
  <c r="P607" i="2"/>
  <c r="Q610" i="2"/>
  <c r="P611" i="2"/>
  <c r="Q615" i="2"/>
  <c r="P616" i="2"/>
  <c r="Q619" i="2"/>
  <c r="P620" i="2"/>
  <c r="Q623" i="2"/>
  <c r="P624" i="2"/>
  <c r="Q627" i="2"/>
  <c r="P628" i="2"/>
  <c r="Q631" i="2"/>
  <c r="P637" i="2"/>
  <c r="Q640" i="2"/>
  <c r="P641" i="2"/>
  <c r="Q653" i="2"/>
  <c r="P654" i="2"/>
  <c r="P495" i="2"/>
  <c r="P499" i="2"/>
  <c r="P503" i="2"/>
  <c r="P507" i="2"/>
  <c r="P512" i="2"/>
  <c r="P516" i="2"/>
  <c r="P522" i="2"/>
  <c r="P526" i="2"/>
  <c r="P530" i="2"/>
  <c r="P534" i="2"/>
  <c r="P538" i="2"/>
  <c r="P542" i="2"/>
  <c r="P546" i="2"/>
  <c r="P552" i="2"/>
  <c r="R3" i="1" l="1"/>
  <c r="R4" i="1"/>
  <c r="R5" i="1"/>
  <c r="R6" i="1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P410" i="1" s="1"/>
  <c r="R411" i="1"/>
  <c r="R412" i="1"/>
  <c r="R413" i="1"/>
  <c r="R414" i="1"/>
  <c r="P414" i="1" s="1"/>
  <c r="R415" i="1"/>
  <c r="R416" i="1"/>
  <c r="R417" i="1"/>
  <c r="R418" i="1"/>
  <c r="P418" i="1" s="1"/>
  <c r="R419" i="1"/>
  <c r="R420" i="1"/>
  <c r="R421" i="1"/>
  <c r="R422" i="1"/>
  <c r="P422" i="1" s="1"/>
  <c r="R423" i="1"/>
  <c r="R424" i="1"/>
  <c r="R425" i="1"/>
  <c r="R426" i="1"/>
  <c r="P426" i="1" s="1"/>
  <c r="R427" i="1"/>
  <c r="R428" i="1"/>
  <c r="R429" i="1"/>
  <c r="R430" i="1"/>
  <c r="P430" i="1" s="1"/>
  <c r="R431" i="1"/>
  <c r="R432" i="1"/>
  <c r="R433" i="1"/>
  <c r="R434" i="1"/>
  <c r="P434" i="1" s="1"/>
  <c r="R435" i="1"/>
  <c r="R436" i="1"/>
  <c r="P436" i="1" s="1"/>
  <c r="R437" i="1"/>
  <c r="R438" i="1"/>
  <c r="P438" i="1" s="1"/>
  <c r="R439" i="1"/>
  <c r="R440" i="1"/>
  <c r="P440" i="1" s="1"/>
  <c r="R441" i="1"/>
  <c r="R442" i="1"/>
  <c r="P442" i="1" s="1"/>
  <c r="R443" i="1"/>
  <c r="R444" i="1"/>
  <c r="P444" i="1" s="1"/>
  <c r="R445" i="1"/>
  <c r="R446" i="1"/>
  <c r="P446" i="1" s="1"/>
  <c r="R447" i="1"/>
  <c r="R448" i="1"/>
  <c r="P448" i="1" s="1"/>
  <c r="R449" i="1"/>
  <c r="R450" i="1"/>
  <c r="P450" i="1" s="1"/>
  <c r="R451" i="1"/>
  <c r="P451" i="1" s="1"/>
  <c r="R452" i="1"/>
  <c r="P452" i="1" s="1"/>
  <c r="R453" i="1"/>
  <c r="R454" i="1"/>
  <c r="P454" i="1" s="1"/>
  <c r="R455" i="1"/>
  <c r="P455" i="1" s="1"/>
  <c r="R456" i="1"/>
  <c r="P456" i="1" s="1"/>
  <c r="R457" i="1"/>
  <c r="R458" i="1"/>
  <c r="P458" i="1" s="1"/>
  <c r="R459" i="1"/>
  <c r="P459" i="1" s="1"/>
  <c r="R460" i="1"/>
  <c r="P460" i="1" s="1"/>
  <c r="R461" i="1"/>
  <c r="R462" i="1"/>
  <c r="P462" i="1" s="1"/>
  <c r="R463" i="1"/>
  <c r="P463" i="1" s="1"/>
  <c r="R464" i="1"/>
  <c r="P464" i="1" s="1"/>
  <c r="R465" i="1"/>
  <c r="R466" i="1"/>
  <c r="P466" i="1" s="1"/>
  <c r="R467" i="1"/>
  <c r="P467" i="1" s="1"/>
  <c r="R468" i="1"/>
  <c r="P468" i="1" s="1"/>
  <c r="R469" i="1"/>
  <c r="R470" i="1"/>
  <c r="P470" i="1" s="1"/>
  <c r="R471" i="1"/>
  <c r="P471" i="1" s="1"/>
  <c r="R472" i="1"/>
  <c r="P472" i="1" s="1"/>
  <c r="R473" i="1"/>
  <c r="R474" i="1"/>
  <c r="P474" i="1" s="1"/>
  <c r="R475" i="1"/>
  <c r="P475" i="1" s="1"/>
  <c r="R476" i="1"/>
  <c r="P476" i="1" s="1"/>
  <c r="R477" i="1"/>
  <c r="R478" i="1"/>
  <c r="P478" i="1" s="1"/>
  <c r="R479" i="1"/>
  <c r="P479" i="1" s="1"/>
  <c r="R480" i="1"/>
  <c r="P480" i="1" s="1"/>
  <c r="R481" i="1"/>
  <c r="R482" i="1"/>
  <c r="P482" i="1" s="1"/>
  <c r="R483" i="1"/>
  <c r="P483" i="1" s="1"/>
  <c r="R485" i="1"/>
  <c r="P485" i="1" s="1"/>
  <c r="R486" i="1"/>
  <c r="R487" i="1"/>
  <c r="P487" i="1" s="1"/>
  <c r="R488" i="1"/>
  <c r="P488" i="1" s="1"/>
  <c r="R489" i="1"/>
  <c r="P489" i="1" s="1"/>
  <c r="R490" i="1"/>
  <c r="R491" i="1"/>
  <c r="P491" i="1" s="1"/>
  <c r="R492" i="1"/>
  <c r="P492" i="1" s="1"/>
  <c r="R493" i="1"/>
  <c r="P493" i="1" s="1"/>
  <c r="R494" i="1"/>
  <c r="R495" i="1"/>
  <c r="P495" i="1" s="1"/>
  <c r="R496" i="1"/>
  <c r="P496" i="1" s="1"/>
  <c r="R497" i="1"/>
  <c r="P497" i="1" s="1"/>
  <c r="R498" i="1"/>
  <c r="R499" i="1"/>
  <c r="P499" i="1" s="1"/>
  <c r="R500" i="1"/>
  <c r="P500" i="1" s="1"/>
  <c r="R501" i="1"/>
  <c r="P501" i="1" s="1"/>
  <c r="R502" i="1"/>
  <c r="R503" i="1"/>
  <c r="P503" i="1" s="1"/>
  <c r="R504" i="1"/>
  <c r="P504" i="1" s="1"/>
  <c r="R505" i="1"/>
  <c r="P505" i="1" s="1"/>
  <c r="R506" i="1"/>
  <c r="R507" i="1"/>
  <c r="P507" i="1" s="1"/>
  <c r="R508" i="1"/>
  <c r="P508" i="1" s="1"/>
  <c r="R509" i="1"/>
  <c r="P509" i="1" s="1"/>
  <c r="R510" i="1"/>
  <c r="R511" i="1"/>
  <c r="P511" i="1" s="1"/>
  <c r="R512" i="1"/>
  <c r="P512" i="1" s="1"/>
  <c r="R513" i="1"/>
  <c r="P513" i="1" s="1"/>
  <c r="R514" i="1"/>
  <c r="R515" i="1"/>
  <c r="P515" i="1" s="1"/>
  <c r="R516" i="1"/>
  <c r="P516" i="1" s="1"/>
  <c r="R517" i="1"/>
  <c r="P517" i="1" s="1"/>
  <c r="R518" i="1"/>
  <c r="R519" i="1"/>
  <c r="P519" i="1" s="1"/>
  <c r="R520" i="1"/>
  <c r="P520" i="1" s="1"/>
  <c r="R521" i="1"/>
  <c r="P521" i="1" s="1"/>
  <c r="R522" i="1"/>
  <c r="R523" i="1"/>
  <c r="P523" i="1" s="1"/>
  <c r="R524" i="1"/>
  <c r="P524" i="1" s="1"/>
  <c r="R525" i="1"/>
  <c r="P525" i="1" s="1"/>
  <c r="R526" i="1"/>
  <c r="R527" i="1"/>
  <c r="P527" i="1" s="1"/>
  <c r="R528" i="1"/>
  <c r="P528" i="1" s="1"/>
  <c r="R529" i="1"/>
  <c r="P529" i="1" s="1"/>
  <c r="R530" i="1"/>
  <c r="P530" i="1" s="1"/>
  <c r="R531" i="1"/>
  <c r="P531" i="1" s="1"/>
  <c r="R532" i="1"/>
  <c r="P532" i="1" s="1"/>
  <c r="R533" i="1"/>
  <c r="P533" i="1" s="1"/>
  <c r="R534" i="1"/>
  <c r="P534" i="1" s="1"/>
  <c r="R535" i="1"/>
  <c r="P535" i="1" s="1"/>
  <c r="R536" i="1"/>
  <c r="P536" i="1" s="1"/>
  <c r="R537" i="1"/>
  <c r="P537" i="1" s="1"/>
  <c r="R538" i="1"/>
  <c r="P538" i="1" s="1"/>
  <c r="R549" i="1"/>
  <c r="P549" i="1" s="1"/>
  <c r="R550" i="1"/>
  <c r="P550" i="1" s="1"/>
  <c r="R551" i="1"/>
  <c r="P551" i="1" s="1"/>
  <c r="R552" i="1"/>
  <c r="P552" i="1" s="1"/>
  <c r="R553" i="1"/>
  <c r="P553" i="1" s="1"/>
  <c r="R555" i="1"/>
  <c r="P555" i="1" s="1"/>
  <c r="R556" i="1"/>
  <c r="P556" i="1" s="1"/>
  <c r="R557" i="1"/>
  <c r="P557" i="1" s="1"/>
  <c r="R558" i="1"/>
  <c r="P558" i="1" s="1"/>
  <c r="R559" i="1"/>
  <c r="P559" i="1" s="1"/>
  <c r="S3" i="1"/>
  <c r="S4" i="1"/>
  <c r="S5" i="1"/>
  <c r="S6" i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49" i="1"/>
  <c r="S550" i="1"/>
  <c r="S551" i="1"/>
  <c r="S552" i="1"/>
  <c r="S553" i="1"/>
  <c r="S555" i="1"/>
  <c r="S556" i="1"/>
  <c r="S557" i="1"/>
  <c r="S558" i="1"/>
  <c r="S559" i="1"/>
  <c r="P447" i="1" l="1"/>
  <c r="Q447" i="1"/>
  <c r="P443" i="1"/>
  <c r="Q443" i="1"/>
  <c r="P439" i="1"/>
  <c r="Q439" i="1"/>
  <c r="P435" i="1"/>
  <c r="Q435" i="1"/>
  <c r="P431" i="1"/>
  <c r="Q431" i="1"/>
  <c r="P427" i="1"/>
  <c r="Q427" i="1"/>
  <c r="P423" i="1"/>
  <c r="Q423" i="1"/>
  <c r="P419" i="1"/>
  <c r="Q419" i="1"/>
  <c r="P415" i="1"/>
  <c r="Q415" i="1"/>
  <c r="P411" i="1"/>
  <c r="Q411" i="1"/>
  <c r="P407" i="1"/>
  <c r="Q407" i="1"/>
  <c r="P403" i="1"/>
  <c r="Q403" i="1"/>
  <c r="P399" i="1"/>
  <c r="Q399" i="1"/>
  <c r="P395" i="1"/>
  <c r="Q395" i="1"/>
  <c r="P391" i="1"/>
  <c r="Q391" i="1"/>
  <c r="P387" i="1"/>
  <c r="Q387" i="1"/>
  <c r="P383" i="1"/>
  <c r="Q383" i="1"/>
  <c r="P379" i="1"/>
  <c r="Q379" i="1"/>
  <c r="P375" i="1"/>
  <c r="Q375" i="1"/>
  <c r="P371" i="1"/>
  <c r="Q371" i="1"/>
  <c r="P367" i="1"/>
  <c r="Q367" i="1"/>
  <c r="P363" i="1"/>
  <c r="Q363" i="1"/>
  <c r="P359" i="1"/>
  <c r="Q359" i="1"/>
  <c r="P355" i="1"/>
  <c r="Q355" i="1"/>
  <c r="P351" i="1"/>
  <c r="Q351" i="1"/>
  <c r="P347" i="1"/>
  <c r="Q347" i="1"/>
  <c r="P343" i="1"/>
  <c r="Q343" i="1"/>
  <c r="P339" i="1"/>
  <c r="Q339" i="1"/>
  <c r="P335" i="1"/>
  <c r="Q335" i="1"/>
  <c r="P331" i="1"/>
  <c r="Q331" i="1"/>
  <c r="P327" i="1"/>
  <c r="Q327" i="1"/>
  <c r="P323" i="1"/>
  <c r="Q323" i="1"/>
  <c r="P319" i="1"/>
  <c r="Q319" i="1"/>
  <c r="P315" i="1"/>
  <c r="Q315" i="1"/>
  <c r="P311" i="1"/>
  <c r="Q311" i="1"/>
  <c r="P307" i="1"/>
  <c r="Q307" i="1"/>
  <c r="P303" i="1"/>
  <c r="Q303" i="1"/>
  <c r="P299" i="1"/>
  <c r="Q299" i="1"/>
  <c r="P295" i="1"/>
  <c r="Q295" i="1"/>
  <c r="P291" i="1"/>
  <c r="Q291" i="1"/>
  <c r="P287" i="1"/>
  <c r="Q287" i="1"/>
  <c r="P283" i="1"/>
  <c r="Q283" i="1"/>
  <c r="P279" i="1"/>
  <c r="Q279" i="1"/>
  <c r="P275" i="1"/>
  <c r="Q275" i="1"/>
  <c r="P271" i="1"/>
  <c r="Q271" i="1"/>
  <c r="P267" i="1"/>
  <c r="Q267" i="1"/>
  <c r="P263" i="1"/>
  <c r="Q263" i="1"/>
  <c r="P259" i="1"/>
  <c r="Q259" i="1"/>
  <c r="P255" i="1"/>
  <c r="Q255" i="1"/>
  <c r="P251" i="1"/>
  <c r="Q251" i="1"/>
  <c r="P247" i="1"/>
  <c r="Q247" i="1"/>
  <c r="P243" i="1"/>
  <c r="Q243" i="1"/>
  <c r="P239" i="1"/>
  <c r="Q239" i="1"/>
  <c r="P235" i="1"/>
  <c r="Q235" i="1"/>
  <c r="P231" i="1"/>
  <c r="Q231" i="1"/>
  <c r="P227" i="1"/>
  <c r="Q227" i="1"/>
  <c r="P223" i="1"/>
  <c r="Q223" i="1"/>
  <c r="P219" i="1"/>
  <c r="Q219" i="1"/>
  <c r="P215" i="1"/>
  <c r="Q215" i="1"/>
  <c r="P211" i="1"/>
  <c r="Q211" i="1"/>
  <c r="P207" i="1"/>
  <c r="Q207" i="1"/>
  <c r="P203" i="1"/>
  <c r="Q203" i="1"/>
  <c r="P199" i="1"/>
  <c r="Q199" i="1"/>
  <c r="P195" i="1"/>
  <c r="Q195" i="1"/>
  <c r="P191" i="1"/>
  <c r="Q191" i="1"/>
  <c r="P187" i="1"/>
  <c r="Q187" i="1"/>
  <c r="P183" i="1"/>
  <c r="Q183" i="1"/>
  <c r="P179" i="1"/>
  <c r="Q179" i="1"/>
  <c r="P175" i="1"/>
  <c r="Q175" i="1"/>
  <c r="P171" i="1"/>
  <c r="Q171" i="1"/>
  <c r="P167" i="1"/>
  <c r="Q167" i="1"/>
  <c r="P163" i="1"/>
  <c r="Q163" i="1"/>
  <c r="P159" i="1"/>
  <c r="Q159" i="1"/>
  <c r="P155" i="1"/>
  <c r="Q155" i="1"/>
  <c r="P151" i="1"/>
  <c r="Q151" i="1"/>
  <c r="P147" i="1"/>
  <c r="Q147" i="1"/>
  <c r="P143" i="1"/>
  <c r="Q143" i="1"/>
  <c r="P139" i="1"/>
  <c r="Q139" i="1"/>
  <c r="P135" i="1"/>
  <c r="Q135" i="1"/>
  <c r="P131" i="1"/>
  <c r="Q131" i="1"/>
  <c r="P127" i="1"/>
  <c r="Q127" i="1"/>
  <c r="P123" i="1"/>
  <c r="Q123" i="1"/>
  <c r="P119" i="1"/>
  <c r="Q119" i="1"/>
  <c r="P115" i="1"/>
  <c r="Q115" i="1"/>
  <c r="P111" i="1"/>
  <c r="Q111" i="1"/>
  <c r="P107" i="1"/>
  <c r="Q107" i="1"/>
  <c r="P103" i="1"/>
  <c r="Q103" i="1"/>
  <c r="P99" i="1"/>
  <c r="Q99" i="1"/>
  <c r="P95" i="1"/>
  <c r="Q95" i="1"/>
  <c r="P91" i="1"/>
  <c r="Q91" i="1"/>
  <c r="P87" i="1"/>
  <c r="Q87" i="1"/>
  <c r="P83" i="1"/>
  <c r="Q83" i="1"/>
  <c r="P79" i="1"/>
  <c r="Q79" i="1"/>
  <c r="P75" i="1"/>
  <c r="Q75" i="1"/>
  <c r="P71" i="1"/>
  <c r="Q71" i="1"/>
  <c r="P67" i="1"/>
  <c r="Q67" i="1"/>
  <c r="P63" i="1"/>
  <c r="Q63" i="1"/>
  <c r="P59" i="1"/>
  <c r="Q59" i="1"/>
  <c r="P55" i="1"/>
  <c r="Q55" i="1"/>
  <c r="P51" i="1"/>
  <c r="Q51" i="1"/>
  <c r="P47" i="1"/>
  <c r="Q47" i="1"/>
  <c r="P43" i="1"/>
  <c r="Q43" i="1"/>
  <c r="P39" i="1"/>
  <c r="Q39" i="1"/>
  <c r="P35" i="1"/>
  <c r="Q35" i="1"/>
  <c r="P31" i="1"/>
  <c r="Q31" i="1"/>
  <c r="P27" i="1"/>
  <c r="Q27" i="1"/>
  <c r="P23" i="1"/>
  <c r="Q23" i="1"/>
  <c r="P19" i="1"/>
  <c r="Q19" i="1"/>
  <c r="P15" i="1"/>
  <c r="Q15" i="1"/>
  <c r="P11" i="1"/>
  <c r="Q11" i="1"/>
  <c r="P7" i="1"/>
  <c r="Q7" i="1"/>
  <c r="P3" i="1"/>
  <c r="Q3" i="1"/>
  <c r="Q557" i="1"/>
  <c r="Q553" i="1"/>
  <c r="Q549" i="1"/>
  <c r="Q535" i="1"/>
  <c r="Q531" i="1"/>
  <c r="Q527" i="1"/>
  <c r="Q521" i="1"/>
  <c r="Q516" i="1"/>
  <c r="Q511" i="1"/>
  <c r="Q505" i="1"/>
  <c r="Q500" i="1"/>
  <c r="Q495" i="1"/>
  <c r="Q489" i="1"/>
  <c r="Q483" i="1"/>
  <c r="Q478" i="1"/>
  <c r="Q472" i="1"/>
  <c r="Q467" i="1"/>
  <c r="Q462" i="1"/>
  <c r="Q456" i="1"/>
  <c r="Q451" i="1"/>
  <c r="Q444" i="1"/>
  <c r="Q436" i="1"/>
  <c r="Q422" i="1"/>
  <c r="P406" i="1"/>
  <c r="Q406" i="1"/>
  <c r="P402" i="1"/>
  <c r="Q402" i="1"/>
  <c r="P398" i="1"/>
  <c r="Q398" i="1"/>
  <c r="P394" i="1"/>
  <c r="Q394" i="1"/>
  <c r="P390" i="1"/>
  <c r="Q390" i="1"/>
  <c r="P386" i="1"/>
  <c r="Q386" i="1"/>
  <c r="P382" i="1"/>
  <c r="Q382" i="1"/>
  <c r="P378" i="1"/>
  <c r="Q378" i="1"/>
  <c r="P374" i="1"/>
  <c r="Q374" i="1"/>
  <c r="P370" i="1"/>
  <c r="Q370" i="1"/>
  <c r="P366" i="1"/>
  <c r="Q366" i="1"/>
  <c r="P362" i="1"/>
  <c r="Q362" i="1"/>
  <c r="P358" i="1"/>
  <c r="Q358" i="1"/>
  <c r="P354" i="1"/>
  <c r="Q354" i="1"/>
  <c r="P350" i="1"/>
  <c r="Q350" i="1"/>
  <c r="P346" i="1"/>
  <c r="Q346" i="1"/>
  <c r="P342" i="1"/>
  <c r="Q342" i="1"/>
  <c r="P338" i="1"/>
  <c r="Q338" i="1"/>
  <c r="P334" i="1"/>
  <c r="Q334" i="1"/>
  <c r="P330" i="1"/>
  <c r="Q330" i="1"/>
  <c r="P326" i="1"/>
  <c r="Q326" i="1"/>
  <c r="P322" i="1"/>
  <c r="Q322" i="1"/>
  <c r="P318" i="1"/>
  <c r="Q318" i="1"/>
  <c r="P314" i="1"/>
  <c r="Q314" i="1"/>
  <c r="P310" i="1"/>
  <c r="Q310" i="1"/>
  <c r="P306" i="1"/>
  <c r="Q306" i="1"/>
  <c r="P302" i="1"/>
  <c r="Q302" i="1"/>
  <c r="P298" i="1"/>
  <c r="Q298" i="1"/>
  <c r="P294" i="1"/>
  <c r="Q294" i="1"/>
  <c r="P290" i="1"/>
  <c r="Q290" i="1"/>
  <c r="P286" i="1"/>
  <c r="Q286" i="1"/>
  <c r="P282" i="1"/>
  <c r="Q282" i="1"/>
  <c r="P278" i="1"/>
  <c r="Q278" i="1"/>
  <c r="P274" i="1"/>
  <c r="Q274" i="1"/>
  <c r="P270" i="1"/>
  <c r="Q270" i="1"/>
  <c r="P266" i="1"/>
  <c r="Q266" i="1"/>
  <c r="P262" i="1"/>
  <c r="Q262" i="1"/>
  <c r="P258" i="1"/>
  <c r="Q258" i="1"/>
  <c r="P254" i="1"/>
  <c r="Q254" i="1"/>
  <c r="P250" i="1"/>
  <c r="Q250" i="1"/>
  <c r="P246" i="1"/>
  <c r="Q246" i="1"/>
  <c r="P242" i="1"/>
  <c r="Q242" i="1"/>
  <c r="P238" i="1"/>
  <c r="Q238" i="1"/>
  <c r="P234" i="1"/>
  <c r="Q234" i="1"/>
  <c r="P230" i="1"/>
  <c r="Q230" i="1"/>
  <c r="P226" i="1"/>
  <c r="Q226" i="1"/>
  <c r="P222" i="1"/>
  <c r="Q222" i="1"/>
  <c r="P218" i="1"/>
  <c r="Q218" i="1"/>
  <c r="P214" i="1"/>
  <c r="Q214" i="1"/>
  <c r="P210" i="1"/>
  <c r="Q210" i="1"/>
  <c r="P206" i="1"/>
  <c r="Q206" i="1"/>
  <c r="P202" i="1"/>
  <c r="Q202" i="1"/>
  <c r="P198" i="1"/>
  <c r="Q198" i="1"/>
  <c r="P194" i="1"/>
  <c r="Q194" i="1"/>
  <c r="P190" i="1"/>
  <c r="Q190" i="1"/>
  <c r="P186" i="1"/>
  <c r="Q186" i="1"/>
  <c r="P182" i="1"/>
  <c r="Q182" i="1"/>
  <c r="P178" i="1"/>
  <c r="Q178" i="1"/>
  <c r="P174" i="1"/>
  <c r="Q174" i="1"/>
  <c r="P170" i="1"/>
  <c r="Q170" i="1"/>
  <c r="P166" i="1"/>
  <c r="Q166" i="1"/>
  <c r="P162" i="1"/>
  <c r="Q162" i="1"/>
  <c r="P158" i="1"/>
  <c r="Q158" i="1"/>
  <c r="P154" i="1"/>
  <c r="Q154" i="1"/>
  <c r="P150" i="1"/>
  <c r="Q150" i="1"/>
  <c r="P146" i="1"/>
  <c r="Q146" i="1"/>
  <c r="P142" i="1"/>
  <c r="Q142" i="1"/>
  <c r="P138" i="1"/>
  <c r="Q138" i="1"/>
  <c r="P134" i="1"/>
  <c r="Q134" i="1"/>
  <c r="P130" i="1"/>
  <c r="Q130" i="1"/>
  <c r="P126" i="1"/>
  <c r="Q126" i="1"/>
  <c r="P122" i="1"/>
  <c r="Q122" i="1"/>
  <c r="P118" i="1"/>
  <c r="Q118" i="1"/>
  <c r="P114" i="1"/>
  <c r="Q114" i="1"/>
  <c r="P110" i="1"/>
  <c r="Q110" i="1"/>
  <c r="P106" i="1"/>
  <c r="Q106" i="1"/>
  <c r="P102" i="1"/>
  <c r="Q102" i="1"/>
  <c r="P98" i="1"/>
  <c r="Q98" i="1"/>
  <c r="P94" i="1"/>
  <c r="Q94" i="1"/>
  <c r="P90" i="1"/>
  <c r="Q90" i="1"/>
  <c r="P86" i="1"/>
  <c r="Q86" i="1"/>
  <c r="P82" i="1"/>
  <c r="Q82" i="1"/>
  <c r="P78" i="1"/>
  <c r="Q78" i="1"/>
  <c r="P74" i="1"/>
  <c r="Q74" i="1"/>
  <c r="P70" i="1"/>
  <c r="Q70" i="1"/>
  <c r="P66" i="1"/>
  <c r="Q66" i="1"/>
  <c r="P62" i="1"/>
  <c r="Q62" i="1"/>
  <c r="P58" i="1"/>
  <c r="Q58" i="1"/>
  <c r="P54" i="1"/>
  <c r="Q54" i="1"/>
  <c r="P50" i="1"/>
  <c r="Q50" i="1"/>
  <c r="P46" i="1"/>
  <c r="Q46" i="1"/>
  <c r="P42" i="1"/>
  <c r="Q42" i="1"/>
  <c r="P38" i="1"/>
  <c r="Q38" i="1"/>
  <c r="P34" i="1"/>
  <c r="Q34" i="1"/>
  <c r="P30" i="1"/>
  <c r="Q30" i="1"/>
  <c r="P26" i="1"/>
  <c r="Q26" i="1"/>
  <c r="P22" i="1"/>
  <c r="Q22" i="1"/>
  <c r="P18" i="1"/>
  <c r="Q18" i="1"/>
  <c r="P14" i="1"/>
  <c r="Q14" i="1"/>
  <c r="P10" i="1"/>
  <c r="Q10" i="1"/>
  <c r="P6" i="1"/>
  <c r="Q6" i="1"/>
  <c r="Q559" i="1"/>
  <c r="Q556" i="1"/>
  <c r="Q552" i="1"/>
  <c r="Q538" i="1"/>
  <c r="Q534" i="1"/>
  <c r="Q530" i="1"/>
  <c r="Q525" i="1"/>
  <c r="Q520" i="1"/>
  <c r="Q515" i="1"/>
  <c r="Q509" i="1"/>
  <c r="Q504" i="1"/>
  <c r="Q499" i="1"/>
  <c r="Q493" i="1"/>
  <c r="Q488" i="1"/>
  <c r="Q482" i="1"/>
  <c r="Q476" i="1"/>
  <c r="Q471" i="1"/>
  <c r="Q466" i="1"/>
  <c r="Q460" i="1"/>
  <c r="Q455" i="1"/>
  <c r="Q450" i="1"/>
  <c r="Q442" i="1"/>
  <c r="Q434" i="1"/>
  <c r="Q418" i="1"/>
  <c r="P526" i="1"/>
  <c r="Q526" i="1"/>
  <c r="P522" i="1"/>
  <c r="Q522" i="1"/>
  <c r="P518" i="1"/>
  <c r="Q518" i="1"/>
  <c r="P514" i="1"/>
  <c r="Q514" i="1"/>
  <c r="P510" i="1"/>
  <c r="Q510" i="1"/>
  <c r="P506" i="1"/>
  <c r="Q506" i="1"/>
  <c r="P502" i="1"/>
  <c r="Q502" i="1"/>
  <c r="P498" i="1"/>
  <c r="Q498" i="1"/>
  <c r="P494" i="1"/>
  <c r="Q494" i="1"/>
  <c r="P490" i="1"/>
  <c r="Q490" i="1"/>
  <c r="P486" i="1"/>
  <c r="Q486" i="1"/>
  <c r="P481" i="1"/>
  <c r="Q481" i="1"/>
  <c r="P477" i="1"/>
  <c r="Q477" i="1"/>
  <c r="P473" i="1"/>
  <c r="Q473" i="1"/>
  <c r="P469" i="1"/>
  <c r="Q469" i="1"/>
  <c r="P465" i="1"/>
  <c r="Q465" i="1"/>
  <c r="P461" i="1"/>
  <c r="Q461" i="1"/>
  <c r="P457" i="1"/>
  <c r="Q457" i="1"/>
  <c r="P453" i="1"/>
  <c r="Q453" i="1"/>
  <c r="P449" i="1"/>
  <c r="Q449" i="1"/>
  <c r="P445" i="1"/>
  <c r="Q445" i="1"/>
  <c r="P441" i="1"/>
  <c r="Q441" i="1"/>
  <c r="P437" i="1"/>
  <c r="Q437" i="1"/>
  <c r="P433" i="1"/>
  <c r="Q433" i="1"/>
  <c r="P429" i="1"/>
  <c r="Q429" i="1"/>
  <c r="P425" i="1"/>
  <c r="Q425" i="1"/>
  <c r="P421" i="1"/>
  <c r="Q421" i="1"/>
  <c r="P417" i="1"/>
  <c r="Q417" i="1"/>
  <c r="P413" i="1"/>
  <c r="Q413" i="1"/>
  <c r="P409" i="1"/>
  <c r="Q409" i="1"/>
  <c r="P405" i="1"/>
  <c r="Q405" i="1"/>
  <c r="P401" i="1"/>
  <c r="Q401" i="1"/>
  <c r="P397" i="1"/>
  <c r="Q397" i="1"/>
  <c r="P393" i="1"/>
  <c r="Q393" i="1"/>
  <c r="P389" i="1"/>
  <c r="Q389" i="1"/>
  <c r="P385" i="1"/>
  <c r="Q385" i="1"/>
  <c r="P381" i="1"/>
  <c r="Q381" i="1"/>
  <c r="P377" i="1"/>
  <c r="Q377" i="1"/>
  <c r="P373" i="1"/>
  <c r="Q373" i="1"/>
  <c r="P369" i="1"/>
  <c r="Q369" i="1"/>
  <c r="P365" i="1"/>
  <c r="Q365" i="1"/>
  <c r="P361" i="1"/>
  <c r="Q361" i="1"/>
  <c r="P357" i="1"/>
  <c r="Q357" i="1"/>
  <c r="P353" i="1"/>
  <c r="Q353" i="1"/>
  <c r="P349" i="1"/>
  <c r="Q349" i="1"/>
  <c r="P345" i="1"/>
  <c r="Q345" i="1"/>
  <c r="P341" i="1"/>
  <c r="Q341" i="1"/>
  <c r="P337" i="1"/>
  <c r="Q337" i="1"/>
  <c r="P333" i="1"/>
  <c r="Q333" i="1"/>
  <c r="P329" i="1"/>
  <c r="Q329" i="1"/>
  <c r="P325" i="1"/>
  <c r="Q325" i="1"/>
  <c r="P321" i="1"/>
  <c r="Q321" i="1"/>
  <c r="P317" i="1"/>
  <c r="Q317" i="1"/>
  <c r="P313" i="1"/>
  <c r="Q313" i="1"/>
  <c r="P309" i="1"/>
  <c r="Q309" i="1"/>
  <c r="P305" i="1"/>
  <c r="Q305" i="1"/>
  <c r="P301" i="1"/>
  <c r="Q301" i="1"/>
  <c r="P297" i="1"/>
  <c r="Q297" i="1"/>
  <c r="P293" i="1"/>
  <c r="Q293" i="1"/>
  <c r="P289" i="1"/>
  <c r="Q289" i="1"/>
  <c r="P285" i="1"/>
  <c r="Q285" i="1"/>
  <c r="P281" i="1"/>
  <c r="Q281" i="1"/>
  <c r="P277" i="1"/>
  <c r="Q277" i="1"/>
  <c r="P273" i="1"/>
  <c r="Q273" i="1"/>
  <c r="P269" i="1"/>
  <c r="Q269" i="1"/>
  <c r="P265" i="1"/>
  <c r="Q265" i="1"/>
  <c r="P261" i="1"/>
  <c r="Q261" i="1"/>
  <c r="P257" i="1"/>
  <c r="Q257" i="1"/>
  <c r="P253" i="1"/>
  <c r="Q253" i="1"/>
  <c r="P249" i="1"/>
  <c r="Q249" i="1"/>
  <c r="P245" i="1"/>
  <c r="Q245" i="1"/>
  <c r="P241" i="1"/>
  <c r="Q241" i="1"/>
  <c r="P237" i="1"/>
  <c r="Q237" i="1"/>
  <c r="P233" i="1"/>
  <c r="Q233" i="1"/>
  <c r="P229" i="1"/>
  <c r="Q229" i="1"/>
  <c r="P225" i="1"/>
  <c r="Q225" i="1"/>
  <c r="P221" i="1"/>
  <c r="Q221" i="1"/>
  <c r="P217" i="1"/>
  <c r="Q217" i="1"/>
  <c r="P213" i="1"/>
  <c r="Q213" i="1"/>
  <c r="P209" i="1"/>
  <c r="Q209" i="1"/>
  <c r="P205" i="1"/>
  <c r="Q205" i="1"/>
  <c r="P201" i="1"/>
  <c r="Q201" i="1"/>
  <c r="P197" i="1"/>
  <c r="Q197" i="1"/>
  <c r="P193" i="1"/>
  <c r="Q193" i="1"/>
  <c r="P189" i="1"/>
  <c r="Q189" i="1"/>
  <c r="P185" i="1"/>
  <c r="Q185" i="1"/>
  <c r="P181" i="1"/>
  <c r="Q181" i="1"/>
  <c r="P177" i="1"/>
  <c r="Q177" i="1"/>
  <c r="P173" i="1"/>
  <c r="Q173" i="1"/>
  <c r="P169" i="1"/>
  <c r="Q169" i="1"/>
  <c r="P165" i="1"/>
  <c r="Q165" i="1"/>
  <c r="P161" i="1"/>
  <c r="Q161" i="1"/>
  <c r="P157" i="1"/>
  <c r="Q157" i="1"/>
  <c r="P153" i="1"/>
  <c r="Q153" i="1"/>
  <c r="P149" i="1"/>
  <c r="Q149" i="1"/>
  <c r="P145" i="1"/>
  <c r="Q145" i="1"/>
  <c r="P141" i="1"/>
  <c r="Q141" i="1"/>
  <c r="P137" i="1"/>
  <c r="Q137" i="1"/>
  <c r="P133" i="1"/>
  <c r="Q133" i="1"/>
  <c r="P129" i="1"/>
  <c r="Q129" i="1"/>
  <c r="P125" i="1"/>
  <c r="Q125" i="1"/>
  <c r="P121" i="1"/>
  <c r="Q121" i="1"/>
  <c r="P117" i="1"/>
  <c r="Q117" i="1"/>
  <c r="P113" i="1"/>
  <c r="Q113" i="1"/>
  <c r="P109" i="1"/>
  <c r="Q109" i="1"/>
  <c r="P105" i="1"/>
  <c r="Q105" i="1"/>
  <c r="P101" i="1"/>
  <c r="Q101" i="1"/>
  <c r="P97" i="1"/>
  <c r="Q97" i="1"/>
  <c r="P93" i="1"/>
  <c r="Q93" i="1"/>
  <c r="P89" i="1"/>
  <c r="Q89" i="1"/>
  <c r="P85" i="1"/>
  <c r="Q85" i="1"/>
  <c r="P81" i="1"/>
  <c r="Q81" i="1"/>
  <c r="P77" i="1"/>
  <c r="Q77" i="1"/>
  <c r="P73" i="1"/>
  <c r="Q73" i="1"/>
  <c r="P69" i="1"/>
  <c r="Q69" i="1"/>
  <c r="P65" i="1"/>
  <c r="Q65" i="1"/>
  <c r="P61" i="1"/>
  <c r="Q61" i="1"/>
  <c r="P57" i="1"/>
  <c r="Q57" i="1"/>
  <c r="P53" i="1"/>
  <c r="Q53" i="1"/>
  <c r="P49" i="1"/>
  <c r="Q49" i="1"/>
  <c r="P45" i="1"/>
  <c r="Q45" i="1"/>
  <c r="P41" i="1"/>
  <c r="Q41" i="1"/>
  <c r="P37" i="1"/>
  <c r="Q37" i="1"/>
  <c r="P33" i="1"/>
  <c r="Q33" i="1"/>
  <c r="P29" i="1"/>
  <c r="Q29" i="1"/>
  <c r="P25" i="1"/>
  <c r="Q25" i="1"/>
  <c r="P21" i="1"/>
  <c r="Q21" i="1"/>
  <c r="P17" i="1"/>
  <c r="Q17" i="1"/>
  <c r="P13" i="1"/>
  <c r="Q13" i="1"/>
  <c r="P9" i="1"/>
  <c r="Q9" i="1"/>
  <c r="P5" i="1"/>
  <c r="Q5" i="1"/>
  <c r="Q558" i="1"/>
  <c r="Q555" i="1"/>
  <c r="Q551" i="1"/>
  <c r="Q537" i="1"/>
  <c r="Q533" i="1"/>
  <c r="Q529" i="1"/>
  <c r="Q524" i="1"/>
  <c r="Q519" i="1"/>
  <c r="Q513" i="1"/>
  <c r="Q508" i="1"/>
  <c r="Q503" i="1"/>
  <c r="Q497" i="1"/>
  <c r="Q492" i="1"/>
  <c r="Q487" i="1"/>
  <c r="Q480" i="1"/>
  <c r="Q475" i="1"/>
  <c r="Q470" i="1"/>
  <c r="Q464" i="1"/>
  <c r="Q459" i="1"/>
  <c r="Q454" i="1"/>
  <c r="Q448" i="1"/>
  <c r="Q440" i="1"/>
  <c r="Q430" i="1"/>
  <c r="Q414" i="1"/>
  <c r="P432" i="1"/>
  <c r="Q432" i="1"/>
  <c r="P428" i="1"/>
  <c r="Q428" i="1"/>
  <c r="P424" i="1"/>
  <c r="Q424" i="1"/>
  <c r="P420" i="1"/>
  <c r="Q420" i="1"/>
  <c r="P416" i="1"/>
  <c r="Q416" i="1"/>
  <c r="P412" i="1"/>
  <c r="Q412" i="1"/>
  <c r="P408" i="1"/>
  <c r="Q408" i="1"/>
  <c r="P404" i="1"/>
  <c r="Q404" i="1"/>
  <c r="P400" i="1"/>
  <c r="Q400" i="1"/>
  <c r="P396" i="1"/>
  <c r="Q396" i="1"/>
  <c r="P392" i="1"/>
  <c r="Q392" i="1"/>
  <c r="P388" i="1"/>
  <c r="Q388" i="1"/>
  <c r="P384" i="1"/>
  <c r="Q384" i="1"/>
  <c r="P380" i="1"/>
  <c r="Q380" i="1"/>
  <c r="P376" i="1"/>
  <c r="Q376" i="1"/>
  <c r="P372" i="1"/>
  <c r="Q372" i="1"/>
  <c r="P368" i="1"/>
  <c r="Q368" i="1"/>
  <c r="P364" i="1"/>
  <c r="Q364" i="1"/>
  <c r="P360" i="1"/>
  <c r="Q360" i="1"/>
  <c r="P356" i="1"/>
  <c r="Q356" i="1"/>
  <c r="P352" i="1"/>
  <c r="Q352" i="1"/>
  <c r="P348" i="1"/>
  <c r="Q348" i="1"/>
  <c r="P344" i="1"/>
  <c r="Q344" i="1"/>
  <c r="P340" i="1"/>
  <c r="Q340" i="1"/>
  <c r="P336" i="1"/>
  <c r="Q336" i="1"/>
  <c r="P332" i="1"/>
  <c r="Q332" i="1"/>
  <c r="P328" i="1"/>
  <c r="Q328" i="1"/>
  <c r="P324" i="1"/>
  <c r="Q324" i="1"/>
  <c r="P320" i="1"/>
  <c r="Q320" i="1"/>
  <c r="P316" i="1"/>
  <c r="Q316" i="1"/>
  <c r="P312" i="1"/>
  <c r="Q312" i="1"/>
  <c r="P308" i="1"/>
  <c r="Q308" i="1"/>
  <c r="P304" i="1"/>
  <c r="Q304" i="1"/>
  <c r="P300" i="1"/>
  <c r="Q300" i="1"/>
  <c r="P296" i="1"/>
  <c r="Q296" i="1"/>
  <c r="P292" i="1"/>
  <c r="Q292" i="1"/>
  <c r="P288" i="1"/>
  <c r="Q288" i="1"/>
  <c r="P284" i="1"/>
  <c r="Q284" i="1"/>
  <c r="P280" i="1"/>
  <c r="Q280" i="1"/>
  <c r="P276" i="1"/>
  <c r="Q276" i="1"/>
  <c r="P272" i="1"/>
  <c r="Q272" i="1"/>
  <c r="P268" i="1"/>
  <c r="Q268" i="1"/>
  <c r="P264" i="1"/>
  <c r="Q264" i="1"/>
  <c r="P260" i="1"/>
  <c r="Q260" i="1"/>
  <c r="P256" i="1"/>
  <c r="Q256" i="1"/>
  <c r="P252" i="1"/>
  <c r="Q252" i="1"/>
  <c r="P248" i="1"/>
  <c r="Q248" i="1"/>
  <c r="P244" i="1"/>
  <c r="Q244" i="1"/>
  <c r="P240" i="1"/>
  <c r="Q240" i="1"/>
  <c r="P236" i="1"/>
  <c r="Q236" i="1"/>
  <c r="P232" i="1"/>
  <c r="Q232" i="1"/>
  <c r="P228" i="1"/>
  <c r="Q228" i="1"/>
  <c r="P224" i="1"/>
  <c r="Q224" i="1"/>
  <c r="P220" i="1"/>
  <c r="Q220" i="1"/>
  <c r="P216" i="1"/>
  <c r="Q216" i="1"/>
  <c r="P212" i="1"/>
  <c r="Q212" i="1"/>
  <c r="P208" i="1"/>
  <c r="Q208" i="1"/>
  <c r="P204" i="1"/>
  <c r="Q204" i="1"/>
  <c r="P200" i="1"/>
  <c r="Q200" i="1"/>
  <c r="P196" i="1"/>
  <c r="Q196" i="1"/>
  <c r="P192" i="1"/>
  <c r="Q192" i="1"/>
  <c r="P188" i="1"/>
  <c r="Q188" i="1"/>
  <c r="P184" i="1"/>
  <c r="Q184" i="1"/>
  <c r="P180" i="1"/>
  <c r="Q180" i="1"/>
  <c r="P176" i="1"/>
  <c r="Q176" i="1"/>
  <c r="P172" i="1"/>
  <c r="Q172" i="1"/>
  <c r="P168" i="1"/>
  <c r="Q168" i="1"/>
  <c r="P164" i="1"/>
  <c r="Q164" i="1"/>
  <c r="P160" i="1"/>
  <c r="Q160" i="1"/>
  <c r="P156" i="1"/>
  <c r="Q156" i="1"/>
  <c r="P152" i="1"/>
  <c r="Q152" i="1"/>
  <c r="P148" i="1"/>
  <c r="Q148" i="1"/>
  <c r="P144" i="1"/>
  <c r="Q144" i="1"/>
  <c r="P140" i="1"/>
  <c r="Q140" i="1"/>
  <c r="P136" i="1"/>
  <c r="Q136" i="1"/>
  <c r="P132" i="1"/>
  <c r="Q132" i="1"/>
  <c r="P128" i="1"/>
  <c r="Q128" i="1"/>
  <c r="P124" i="1"/>
  <c r="Q124" i="1"/>
  <c r="P120" i="1"/>
  <c r="Q120" i="1"/>
  <c r="P116" i="1"/>
  <c r="Q116" i="1"/>
  <c r="P112" i="1"/>
  <c r="Q112" i="1"/>
  <c r="P108" i="1"/>
  <c r="Q108" i="1"/>
  <c r="P104" i="1"/>
  <c r="Q104" i="1"/>
  <c r="P100" i="1"/>
  <c r="Q100" i="1"/>
  <c r="P96" i="1"/>
  <c r="Q96" i="1"/>
  <c r="P92" i="1"/>
  <c r="Q92" i="1"/>
  <c r="P88" i="1"/>
  <c r="Q88" i="1"/>
  <c r="P84" i="1"/>
  <c r="Q84" i="1"/>
  <c r="P80" i="1"/>
  <c r="Q80" i="1"/>
  <c r="P76" i="1"/>
  <c r="Q76" i="1"/>
  <c r="P72" i="1"/>
  <c r="Q72" i="1"/>
  <c r="P68" i="1"/>
  <c r="Q68" i="1"/>
  <c r="P64" i="1"/>
  <c r="Q64" i="1"/>
  <c r="P60" i="1"/>
  <c r="Q60" i="1"/>
  <c r="P56" i="1"/>
  <c r="Q56" i="1"/>
  <c r="P52" i="1"/>
  <c r="Q52" i="1"/>
  <c r="P48" i="1"/>
  <c r="Q48" i="1"/>
  <c r="P44" i="1"/>
  <c r="Q44" i="1"/>
  <c r="P40" i="1"/>
  <c r="Q40" i="1"/>
  <c r="P36" i="1"/>
  <c r="Q36" i="1"/>
  <c r="P32" i="1"/>
  <c r="Q32" i="1"/>
  <c r="P28" i="1"/>
  <c r="Q28" i="1"/>
  <c r="P24" i="1"/>
  <c r="Q24" i="1"/>
  <c r="P20" i="1"/>
  <c r="Q20" i="1"/>
  <c r="P16" i="1"/>
  <c r="Q16" i="1"/>
  <c r="P12" i="1"/>
  <c r="Q12" i="1"/>
  <c r="P8" i="1"/>
  <c r="Q8" i="1"/>
  <c r="P4" i="1"/>
  <c r="Q4" i="1"/>
  <c r="Q550" i="1"/>
  <c r="Q536" i="1"/>
  <c r="Q532" i="1"/>
  <c r="Q528" i="1"/>
  <c r="Q523" i="1"/>
  <c r="Q517" i="1"/>
  <c r="Q512" i="1"/>
  <c r="Q507" i="1"/>
  <c r="Q501" i="1"/>
  <c r="Q496" i="1"/>
  <c r="Q491" i="1"/>
  <c r="Q485" i="1"/>
  <c r="Q479" i="1"/>
  <c r="Q474" i="1"/>
  <c r="Q468" i="1"/>
  <c r="Q463" i="1"/>
  <c r="Q458" i="1"/>
  <c r="Q452" i="1"/>
  <c r="Q446" i="1"/>
  <c r="Q438" i="1"/>
  <c r="Q426" i="1"/>
  <c r="Q410" i="1"/>
  <c r="O1" i="1"/>
</calcChain>
</file>

<file path=xl/comments1.xml><?xml version="1.0" encoding="utf-8"?>
<comments xmlns="http://schemas.openxmlformats.org/spreadsheetml/2006/main">
  <authors>
    <author>M</author>
  </authors>
  <commentList>
    <comment ref="J2" authorId="0">
      <text>
        <r>
          <rPr>
            <sz val="8"/>
            <color indexed="81"/>
            <rFont val="Tahoma"/>
            <family val="2"/>
            <charset val="238"/>
          </rPr>
          <t>Isolation parent</t>
        </r>
      </text>
    </comment>
    <comment ref="N2" authorId="0">
      <text>
        <r>
          <rPr>
            <sz val="8"/>
            <color indexed="81"/>
            <rFont val="Tahoma"/>
            <family val="2"/>
            <charset val="238"/>
          </rPr>
          <t>Po zadání datumu se zdolaná hora
zvýrazní v mapce pod tabulkou.</t>
        </r>
      </text>
    </comment>
  </commentList>
</comments>
</file>

<file path=xl/comments2.xml><?xml version="1.0" encoding="utf-8"?>
<comments xmlns="http://schemas.openxmlformats.org/spreadsheetml/2006/main">
  <authors>
    <author>M</author>
  </authors>
  <commentList>
    <comment ref="J2" authorId="0">
      <text>
        <r>
          <rPr>
            <sz val="8"/>
            <color indexed="81"/>
            <rFont val="Tahoma"/>
            <family val="2"/>
            <charset val="238"/>
          </rPr>
          <t>Isolation parent</t>
        </r>
      </text>
    </comment>
    <comment ref="N2" authorId="0">
      <text>
        <r>
          <rPr>
            <sz val="8"/>
            <color indexed="81"/>
            <rFont val="Tahoma"/>
            <family val="2"/>
            <charset val="238"/>
          </rPr>
          <t>Po zadání datumu se zdolaná hora
zvýrazní v mapce pod tabulkou.</t>
        </r>
      </text>
    </comment>
  </commentList>
</comments>
</file>

<file path=xl/sharedStrings.xml><?xml version="1.0" encoding="utf-8"?>
<sst xmlns="http://schemas.openxmlformats.org/spreadsheetml/2006/main" count="8501" uniqueCount="2782">
  <si>
    <t>#</t>
  </si>
  <si>
    <t>Krkonoše</t>
  </si>
  <si>
    <t>Hrubý Jeseník</t>
  </si>
  <si>
    <t>Lysá hora</t>
  </si>
  <si>
    <t>Moravskoslezské Beskydy</t>
  </si>
  <si>
    <t>Ostrý</t>
  </si>
  <si>
    <t>Krušné hory</t>
  </si>
  <si>
    <t>Milešovka</t>
  </si>
  <si>
    <t>Stropník</t>
  </si>
  <si>
    <t>České středohoří</t>
  </si>
  <si>
    <t>N50° 33.288 E13° 55.884</t>
  </si>
  <si>
    <t>Smrk</t>
  </si>
  <si>
    <t>Orlické hory</t>
  </si>
  <si>
    <t>Velká Javořina</t>
  </si>
  <si>
    <t>Inovec</t>
  </si>
  <si>
    <t>Bílé Karpaty</t>
  </si>
  <si>
    <t>N48° 51.469 E17° 40.539</t>
  </si>
  <si>
    <t>Čerchov</t>
  </si>
  <si>
    <t>Český les</t>
  </si>
  <si>
    <t>Ještědsko-kozákovský hřbet</t>
  </si>
  <si>
    <t>Šumava</t>
  </si>
  <si>
    <t>Skalka</t>
  </si>
  <si>
    <t>Velká Stolová</t>
  </si>
  <si>
    <t>Podbeskydská pahorkatina</t>
  </si>
  <si>
    <t>N49° 33.172 E18° 18.054</t>
  </si>
  <si>
    <t>Suchý vrch</t>
  </si>
  <si>
    <t>Jeřáb</t>
  </si>
  <si>
    <t>N50° 03.049 E16° 41.607</t>
  </si>
  <si>
    <t>Bobík</t>
  </si>
  <si>
    <t>Kleť</t>
  </si>
  <si>
    <t>Chlum</t>
  </si>
  <si>
    <t>Šumavské podhůří</t>
  </si>
  <si>
    <t>Lesný</t>
  </si>
  <si>
    <t>Perninský vrch</t>
  </si>
  <si>
    <t>Slavkovský les</t>
  </si>
  <si>
    <t>N50° 02.115 E12° 36.960</t>
  </si>
  <si>
    <t>Sedlo</t>
  </si>
  <si>
    <t>N50° 35.590 E14° 15.835</t>
  </si>
  <si>
    <t>Studniční vrch</t>
  </si>
  <si>
    <t>Lví hora</t>
  </si>
  <si>
    <t>Rychlebské hory</t>
  </si>
  <si>
    <t>N50° 15.480 E17° 09.992</t>
  </si>
  <si>
    <t>Hanušovická vrchovina</t>
  </si>
  <si>
    <t>Velký Lopeník</t>
  </si>
  <si>
    <t>Jelenec</t>
  </si>
  <si>
    <t>N48° 55.007 E17° 46.953</t>
  </si>
  <si>
    <t>Kelčský Javorník</t>
  </si>
  <si>
    <t>Lušovka</t>
  </si>
  <si>
    <t>Hostýnsko-vsetínská hornatina</t>
  </si>
  <si>
    <t>N49° 24.019 E17° 45.948</t>
  </si>
  <si>
    <t>Boubín</t>
  </si>
  <si>
    <t>Luž</t>
  </si>
  <si>
    <t>Černá hora</t>
  </si>
  <si>
    <t>Lužické hory</t>
  </si>
  <si>
    <t>N50° 50.944 E14° 38.805</t>
  </si>
  <si>
    <t>Velký Javorník</t>
  </si>
  <si>
    <t>Radhošť</t>
  </si>
  <si>
    <t>N49° 31.634 E18° 09.653</t>
  </si>
  <si>
    <t>Ralsko</t>
  </si>
  <si>
    <t>Malý Ještěd</t>
  </si>
  <si>
    <t>Ralská pahorkatina</t>
  </si>
  <si>
    <t>N50° 40.454 E14° 45.956</t>
  </si>
  <si>
    <t>Královecký Špičák</t>
  </si>
  <si>
    <t>Dvorský les</t>
  </si>
  <si>
    <t>Broumovská vrchovina</t>
  </si>
  <si>
    <t>N50° 39.451 E15° 59.311</t>
  </si>
  <si>
    <t>Dyleň</t>
  </si>
  <si>
    <t>N49° 58.075 E12° 30.168</t>
  </si>
  <si>
    <t>Skalky</t>
  </si>
  <si>
    <t>Horní les</t>
  </si>
  <si>
    <t>Drahanská vrchovina</t>
  </si>
  <si>
    <t>N49° 30.092 E16° 47.387</t>
  </si>
  <si>
    <t>Růžovský vrch</t>
  </si>
  <si>
    <t>Studenec</t>
  </si>
  <si>
    <t>Děčínská vrchovina</t>
  </si>
  <si>
    <t>N50° 49.978 E14° 19.813</t>
  </si>
  <si>
    <t>Tok</t>
  </si>
  <si>
    <t>Brdská vrchovina</t>
  </si>
  <si>
    <t>N49° 42.250 E13° 52.610</t>
  </si>
  <si>
    <t>Devět skal</t>
  </si>
  <si>
    <t>Buková hora</t>
  </si>
  <si>
    <t>Hornosvratecká vrchovina</t>
  </si>
  <si>
    <t>Velká Čantoryje</t>
  </si>
  <si>
    <t>Malinów</t>
  </si>
  <si>
    <t>Slezské Beskydy</t>
  </si>
  <si>
    <t>N49° 40.731 E18° 48.276</t>
  </si>
  <si>
    <t>Kyčera</t>
  </si>
  <si>
    <t>N49° 35.720 E18° 50.352</t>
  </si>
  <si>
    <t>Děvín</t>
  </si>
  <si>
    <t>Proklest</t>
  </si>
  <si>
    <t>Mikulovská vrchovina</t>
  </si>
  <si>
    <t>N48° 52.165 E16° 39.005</t>
  </si>
  <si>
    <t>Javořice</t>
  </si>
  <si>
    <t>Mandlstein</t>
  </si>
  <si>
    <t>Javořická vrchovina</t>
  </si>
  <si>
    <t>N49° 13.258 E15° 20.373</t>
  </si>
  <si>
    <t>N50° 32.353 E14° 43.230</t>
  </si>
  <si>
    <t>Kozákov</t>
  </si>
  <si>
    <t>Černá Studnice</t>
  </si>
  <si>
    <t>N50° 35.629 E15° 15.828</t>
  </si>
  <si>
    <t>Červený kámen</t>
  </si>
  <si>
    <t>Hradiště</t>
  </si>
  <si>
    <t>Meluzína</t>
  </si>
  <si>
    <t>Doupovské hory</t>
  </si>
  <si>
    <t>N50° 13.062 E13° 07.592</t>
  </si>
  <si>
    <t>Brdo</t>
  </si>
  <si>
    <t>Lysina</t>
  </si>
  <si>
    <t>Chřiby</t>
  </si>
  <si>
    <t>N49° 10.263 E17° 18.548</t>
  </si>
  <si>
    <t>Libín</t>
  </si>
  <si>
    <t>Tlustec</t>
  </si>
  <si>
    <t>Vlhošť</t>
  </si>
  <si>
    <t>N50° 36.151 E14° 27.245</t>
  </si>
  <si>
    <t>Radeč</t>
  </si>
  <si>
    <t>Kamenná</t>
  </si>
  <si>
    <t>Křivoklátská vrchovina</t>
  </si>
  <si>
    <t>N49° 49.378 E13° 39.972</t>
  </si>
  <si>
    <t>Můstek</t>
  </si>
  <si>
    <t>Lovoš</t>
  </si>
  <si>
    <t>Kletečná</t>
  </si>
  <si>
    <t>N50° 31.654 E14° 01.079</t>
  </si>
  <si>
    <t>Příčný vrch</t>
  </si>
  <si>
    <t>Orlík</t>
  </si>
  <si>
    <t>Zlatohorská vrchovina</t>
  </si>
  <si>
    <t>N50° 13.163 E17° 23.024</t>
  </si>
  <si>
    <t>Jezevčí vrch</t>
  </si>
  <si>
    <t>Hvozd</t>
  </si>
  <si>
    <t>N50° 47.457 E14° 42.271</t>
  </si>
  <si>
    <t>Gírová</t>
  </si>
  <si>
    <t>Jablunkovské mezihoří</t>
  </si>
  <si>
    <t>N49° 31.901 E18° 48.001</t>
  </si>
  <si>
    <t>Čáp</t>
  </si>
  <si>
    <t>N50° 34.475 E16° 07.450</t>
  </si>
  <si>
    <t>Klášťov</t>
  </si>
  <si>
    <t>Radošov</t>
  </si>
  <si>
    <t>Vizovická vrchovina</t>
  </si>
  <si>
    <t>N49° 12.353 E17° 56.624</t>
  </si>
  <si>
    <t>Oldřichovský Špičák</t>
  </si>
  <si>
    <t>Poledník</t>
  </si>
  <si>
    <t>Jizerské hory</t>
  </si>
  <si>
    <t>N50° 51.867 E15° 04.445</t>
  </si>
  <si>
    <t>Vítkův kámen</t>
  </si>
  <si>
    <t>Poluška</t>
  </si>
  <si>
    <t>Okolí</t>
  </si>
  <si>
    <t>N48° 45.235 E14° 25.182</t>
  </si>
  <si>
    <t>Ucháč</t>
  </si>
  <si>
    <t>Svatobor</t>
  </si>
  <si>
    <t>Vosík</t>
  </si>
  <si>
    <t>N49° 14.130 E13° 29.245</t>
  </si>
  <si>
    <t>Borůvková hora</t>
  </si>
  <si>
    <t>Gołogóra</t>
  </si>
  <si>
    <t>N50° 23.429 E16° 54.131</t>
  </si>
  <si>
    <t>Černá studnice</t>
  </si>
  <si>
    <t>Milíř</t>
  </si>
  <si>
    <t>Javorník</t>
  </si>
  <si>
    <t>Průklesy</t>
  </si>
  <si>
    <t>N49° 01.644 E17° 59.728</t>
  </si>
  <si>
    <t>Koráb</t>
  </si>
  <si>
    <t>Hraničář</t>
  </si>
  <si>
    <t>Švihovská vrchovina</t>
  </si>
  <si>
    <t>N50° 40.307 E14° 13.644</t>
  </si>
  <si>
    <t>Kubánkov</t>
  </si>
  <si>
    <t>Ondřejník</t>
  </si>
  <si>
    <t>N49° 37.968 E18° 15.866</t>
  </si>
  <si>
    <t>Petřkovická hora</t>
  </si>
  <si>
    <t>Trojačka</t>
  </si>
  <si>
    <t>Vaňovský vrch</t>
  </si>
  <si>
    <t>Modřín</t>
  </si>
  <si>
    <t>N50° 36.864 E14° 03.575</t>
  </si>
  <si>
    <t>Loučná</t>
  </si>
  <si>
    <t>Jelení hora</t>
  </si>
  <si>
    <t>N50° 38.916 E13° 36.621</t>
  </si>
  <si>
    <t>Velký Mehelník</t>
  </si>
  <si>
    <t>Skočický hrad</t>
  </si>
  <si>
    <t>Táborská pahorkatina</t>
  </si>
  <si>
    <t>N49° 17.671 E14° 13.467</t>
  </si>
  <si>
    <t>Hradišťany</t>
  </si>
  <si>
    <t>N50° 30.449 E13° 52.217</t>
  </si>
  <si>
    <t>N50° 49.346 E14° 43.579</t>
  </si>
  <si>
    <t>N50° 34.023 E13° 58.374</t>
  </si>
  <si>
    <t>Říp</t>
  </si>
  <si>
    <t>Nedvězí</t>
  </si>
  <si>
    <t>Dolnooharská tabule</t>
  </si>
  <si>
    <t>Makyta</t>
  </si>
  <si>
    <t>Stolečný vrch</t>
  </si>
  <si>
    <t>Javorníky</t>
  </si>
  <si>
    <t>N49° 15.655 E18° 09.789</t>
  </si>
  <si>
    <t>Přimda</t>
  </si>
  <si>
    <t>Velký Zvon</t>
  </si>
  <si>
    <t>N49° 40.961 E12° 40.104</t>
  </si>
  <si>
    <t>Stráně</t>
  </si>
  <si>
    <t>Ploščiny</t>
  </si>
  <si>
    <t>N49° 07.224 E17° 59.721</t>
  </si>
  <si>
    <t>Kaliště</t>
  </si>
  <si>
    <t>N48° 39.388 E14° 12.578</t>
  </si>
  <si>
    <t>Vysoká</t>
  </si>
  <si>
    <t>Komonec</t>
  </si>
  <si>
    <t>Doubrava</t>
  </si>
  <si>
    <t>N49° 09.401 E17° 46.401</t>
  </si>
  <si>
    <t>Vrchovina</t>
  </si>
  <si>
    <t>N50° 35.627 E14° 08.400</t>
  </si>
  <si>
    <t>Javorský vrch</t>
  </si>
  <si>
    <t>Děčínský Sněžník</t>
  </si>
  <si>
    <t>N50° 43.900 E14° 06.868</t>
  </si>
  <si>
    <t>Jedlová</t>
  </si>
  <si>
    <t>Pěnkavčí vrch</t>
  </si>
  <si>
    <t>N50° 51.396 E14° 33.592</t>
  </si>
  <si>
    <t>Bořeň</t>
  </si>
  <si>
    <t>N50° 31.662 E13° 45.833</t>
  </si>
  <si>
    <t>Oblík</t>
  </si>
  <si>
    <t>Milá</t>
  </si>
  <si>
    <t>N50° 24.683 E13° 48.512</t>
  </si>
  <si>
    <t>Spálený vrch</t>
  </si>
  <si>
    <t>Bulový</t>
  </si>
  <si>
    <t>N48° 54.510 E14° 11.410</t>
  </si>
  <si>
    <t>Velký Vápenný</t>
  </si>
  <si>
    <t>N50° 47.309 E14° 53.878</t>
  </si>
  <si>
    <t>Trosky</t>
  </si>
  <si>
    <t>Ředice</t>
  </si>
  <si>
    <t>Jičínská pahorkatina</t>
  </si>
  <si>
    <t>Novohradské hory</t>
  </si>
  <si>
    <t>Žaltman</t>
  </si>
  <si>
    <t>Běleč</t>
  </si>
  <si>
    <t>N49° 28.635 E13° 14.451</t>
  </si>
  <si>
    <t>Klíč</t>
  </si>
  <si>
    <t>N50° 47.313 E14° 34.370</t>
  </si>
  <si>
    <t>Zlatník</t>
  </si>
  <si>
    <t>N50° 30.968 E13° 42.891</t>
  </si>
  <si>
    <t>Pařez</t>
  </si>
  <si>
    <t>N50° 32.768 E13° 52.701</t>
  </si>
  <si>
    <t>Roh</t>
  </si>
  <si>
    <t>Drašarov</t>
  </si>
  <si>
    <t>Svitavská pahorkatina</t>
  </si>
  <si>
    <t>N49° 43.462 E16° 35.152</t>
  </si>
  <si>
    <t>Tisový vrch</t>
  </si>
  <si>
    <t>Ortel</t>
  </si>
  <si>
    <t>N50° 43.468 E14° 36.535</t>
  </si>
  <si>
    <t>Dobrná</t>
  </si>
  <si>
    <t>Kohout</t>
  </si>
  <si>
    <t>N50° 46.164 E14° 18.493</t>
  </si>
  <si>
    <t>Kohout </t>
  </si>
  <si>
    <t>Lužnický vrch</t>
  </si>
  <si>
    <t>Novohradské podhůří</t>
  </si>
  <si>
    <t>N48° 46.119 E14° 34.964</t>
  </si>
  <si>
    <t>Bílá hora</t>
  </si>
  <si>
    <t>N49° 35.658 E18° 07.597</t>
  </si>
  <si>
    <t>Weberberg</t>
  </si>
  <si>
    <t>Kančí vrch</t>
  </si>
  <si>
    <t>Lázek</t>
  </si>
  <si>
    <t>Zábřežská vrchovina</t>
  </si>
  <si>
    <t>N49° 50.358 E16° 46.844</t>
  </si>
  <si>
    <t>N50° 49.927 E14° 27.259</t>
  </si>
  <si>
    <t>Hora</t>
  </si>
  <si>
    <t>N49° 25.939 E13° 12.153</t>
  </si>
  <si>
    <t>Tábor</t>
  </si>
  <si>
    <t>Kazničov</t>
  </si>
  <si>
    <t>N49° 36.423 E18° 13.202</t>
  </si>
  <si>
    <t>Ronov</t>
  </si>
  <si>
    <t>N50° 37.220 E14° 24.870</t>
  </si>
  <si>
    <t>N50° 26.083 E13° 45.468</t>
  </si>
  <si>
    <t>Na Peklech</t>
  </si>
  <si>
    <t>Písek</t>
  </si>
  <si>
    <t>Brda</t>
  </si>
  <si>
    <t>N49° 47.086 E14° 02.164</t>
  </si>
  <si>
    <t>Bukovec</t>
  </si>
  <si>
    <t>Holíkov</t>
  </si>
  <si>
    <t>N49° 21.785 E16° 35.719</t>
  </si>
  <si>
    <t>Jezernice</t>
  </si>
  <si>
    <t>Kamenice</t>
  </si>
  <si>
    <t>N49° 35.476 E16° 20.523</t>
  </si>
  <si>
    <t>Zelený vrch</t>
  </si>
  <si>
    <t>N50° 47.030 E14° 39.249</t>
  </si>
  <si>
    <t>Raná</t>
  </si>
  <si>
    <t>N50° 24.416 E13° 46.278</t>
  </si>
  <si>
    <t>Hazmburk</t>
  </si>
  <si>
    <t>Košťál</t>
  </si>
  <si>
    <t>Humenec</t>
  </si>
  <si>
    <t>U Tří kamenů</t>
  </si>
  <si>
    <t>Zvičina</t>
  </si>
  <si>
    <t>Janský hřbet</t>
  </si>
  <si>
    <t>Krkonošské podhůří</t>
  </si>
  <si>
    <t>N50° 27.286 E15° 41.745</t>
  </si>
  <si>
    <t>Vyskeř</t>
  </si>
  <si>
    <t>N50° 31.916 E15° 09.581</t>
  </si>
  <si>
    <t>Bílá skála</t>
  </si>
  <si>
    <t>Čertova hora</t>
  </si>
  <si>
    <t>Těšíňočka</t>
  </si>
  <si>
    <t>N49° 29.810 E18° 27.178</t>
  </si>
  <si>
    <t>Filka</t>
  </si>
  <si>
    <t>Šerklava</t>
  </si>
  <si>
    <t>N49° 15.870 E18° 03.305</t>
  </si>
  <si>
    <t>Kozel</t>
  </si>
  <si>
    <t>Strážný vrch</t>
  </si>
  <si>
    <t>N50° 39.835 E14° 27.376</t>
  </si>
  <si>
    <t>Vrátenská hora</t>
  </si>
  <si>
    <t>Malý Bezděz</t>
  </si>
  <si>
    <t>N50° 28.723 E14° 39.074</t>
  </si>
  <si>
    <t>Špičák</t>
  </si>
  <si>
    <t>Kamenárka</t>
  </si>
  <si>
    <t>N49° 30.555 E18° 08.146</t>
  </si>
  <si>
    <t>Doubská hora</t>
  </si>
  <si>
    <t>Buková</t>
  </si>
  <si>
    <t>N50° 12.240 E12° 50.795</t>
  </si>
  <si>
    <t>Pecný</t>
  </si>
  <si>
    <t>Benešovská pahorkatina</t>
  </si>
  <si>
    <t>N49° 54.845 E14° 47.215</t>
  </si>
  <si>
    <t>Škarmanka</t>
  </si>
  <si>
    <t>N49° 27.223 E12° 45.078</t>
  </si>
  <si>
    <t>Chmeľová</t>
  </si>
  <si>
    <t>N49° 05.018 E18° 05.440</t>
  </si>
  <si>
    <t>Dub</t>
  </si>
  <si>
    <t>N50° 36.751 E14° 38.461</t>
  </si>
  <si>
    <t>Velký Buk</t>
  </si>
  <si>
    <t>N50° 48.992 E14° 35.015</t>
  </si>
  <si>
    <t>Kozlovická hůrka</t>
  </si>
  <si>
    <t>N49° 36.695 E18° 17.215</t>
  </si>
  <si>
    <t>Biskupská kupa</t>
  </si>
  <si>
    <t>N50° 15.416 E17° 25.733</t>
  </si>
  <si>
    <t>Borek</t>
  </si>
  <si>
    <t>Teleček</t>
  </si>
  <si>
    <t>N49° 15.053 E13° 23.799</t>
  </si>
  <si>
    <t>Bradlo</t>
  </si>
  <si>
    <t>Stančín</t>
  </si>
  <si>
    <t>N49° 51.242 E17° 03.260</t>
  </si>
  <si>
    <t>Černá skála</t>
  </si>
  <si>
    <t>N50° 00.577 E16° 42.570</t>
  </si>
  <si>
    <t>Plešivec</t>
  </si>
  <si>
    <t>N49° 48.675 E13° 59.329</t>
  </si>
  <si>
    <t>Javorová skála</t>
  </si>
  <si>
    <t>Batkovy</t>
  </si>
  <si>
    <t>Vlašimská pahorkatina</t>
  </si>
  <si>
    <t>N49° 32.586 E14° 30.139</t>
  </si>
  <si>
    <t>Anenský vrch</t>
  </si>
  <si>
    <t>Podorlická pahorkatina</t>
  </si>
  <si>
    <t>N50° 05.685 E16° 21.379</t>
  </si>
  <si>
    <t>N49° 26.883 E18° 22.415</t>
  </si>
  <si>
    <t>Hušák</t>
  </si>
  <si>
    <t>N49° 41.155 E16° 42.141</t>
  </si>
  <si>
    <t>Vysoká seč</t>
  </si>
  <si>
    <t>N50° 29.421 E13° 09.514</t>
  </si>
  <si>
    <t>Žibřidovský vrch</t>
  </si>
  <si>
    <t>Ptačí vrch</t>
  </si>
  <si>
    <t>N48° 39.694 E14° 23.395</t>
  </si>
  <si>
    <t>Krušná hora</t>
  </si>
  <si>
    <t>Vlastec</t>
  </si>
  <si>
    <t>N49° 57.800 E13° 55.793</t>
  </si>
  <si>
    <t>Vidhošť</t>
  </si>
  <si>
    <t>Křížovka</t>
  </si>
  <si>
    <t>N49° 18.507 E13° 28.137</t>
  </si>
  <si>
    <t>Kobyla</t>
  </si>
  <si>
    <t>Měsíční hora</t>
  </si>
  <si>
    <t>N50° 11.884 E17° 36.319</t>
  </si>
  <si>
    <t>Hlásnice</t>
  </si>
  <si>
    <t>N50° 11.973 E17° 25.449</t>
  </si>
  <si>
    <t>Vladař</t>
  </si>
  <si>
    <t>Dlouhý vrch</t>
  </si>
  <si>
    <t>Tepelská vrchovina</t>
  </si>
  <si>
    <t>N50° 04.807 E13° 12.946</t>
  </si>
  <si>
    <t>Těchovín</t>
  </si>
  <si>
    <t>Hrad</t>
  </si>
  <si>
    <t>N49° 55.035 E13° 47.700</t>
  </si>
  <si>
    <t>Palice</t>
  </si>
  <si>
    <t>Mirand</t>
  </si>
  <si>
    <t>N49° 54.692 E16° 30.933</t>
  </si>
  <si>
    <t>Liščí hora</t>
  </si>
  <si>
    <t>Čížkovy kameny</t>
  </si>
  <si>
    <t>N50° 28.591 E15° 55.120</t>
  </si>
  <si>
    <t>Mužský</t>
  </si>
  <si>
    <t>N50° 31.660 E15° 02.761</t>
  </si>
  <si>
    <t>Babí lom</t>
  </si>
  <si>
    <t>N49° 18.793 E16° 34.615</t>
  </si>
  <si>
    <t>Dvorský kopec</t>
  </si>
  <si>
    <t>Vlčí hora</t>
  </si>
  <si>
    <t>N50° 43.276 E14° 25.252</t>
  </si>
  <si>
    <t>Kozubová</t>
  </si>
  <si>
    <t>Kalužný vrch</t>
  </si>
  <si>
    <t>N49° 34.017 E18° 40.357</t>
  </si>
  <si>
    <t>Dlouhá hora</t>
  </si>
  <si>
    <t>N50° 47.419 E14° 55.418</t>
  </si>
  <si>
    <t>Šluknovská pahorkatina</t>
  </si>
  <si>
    <t>N50° 55.707 E14° 38.744</t>
  </si>
  <si>
    <t>Květnice</t>
  </si>
  <si>
    <t>Jahodná</t>
  </si>
  <si>
    <t>Boskovická brázda</t>
  </si>
  <si>
    <t>N49° 21.521 E16° 24.885</t>
  </si>
  <si>
    <t>Kaňkov</t>
  </si>
  <si>
    <t>Želenický vrch</t>
  </si>
  <si>
    <t>N50° 32.258 E13° 43.566</t>
  </si>
  <si>
    <t>Velký Jelení vrch</t>
  </si>
  <si>
    <t>N50° 40.600 E14° 49.640</t>
  </si>
  <si>
    <t>Maršovický vrch</t>
  </si>
  <si>
    <t>N50° 35.013 E14° 34.676</t>
  </si>
  <si>
    <t>Tanvaldský Špičák</t>
  </si>
  <si>
    <t>Podhorní vrch</t>
  </si>
  <si>
    <t>Plaská pahorkatina</t>
  </si>
  <si>
    <t>N49° 48.634 E12° 51.329</t>
  </si>
  <si>
    <t>Úhošť</t>
  </si>
  <si>
    <t>Nad Lesnou</t>
  </si>
  <si>
    <t>N50° 21.532 E13° 14.301</t>
  </si>
  <si>
    <t>Dubina</t>
  </si>
  <si>
    <t>Dvorská</t>
  </si>
  <si>
    <t>N49° 46.528 E16° 40.857</t>
  </si>
  <si>
    <t>Hradisko</t>
  </si>
  <si>
    <t>Litenčická pahorkatina</t>
  </si>
  <si>
    <t>N49° 12.060 E17° 07.270</t>
  </si>
  <si>
    <t>Bacín </t>
  </si>
  <si>
    <t>Jistevník</t>
  </si>
  <si>
    <t>Hořovická pahorkatina</t>
  </si>
  <si>
    <t>N49° 53.799 E14° 06.192</t>
  </si>
  <si>
    <t>Deblík</t>
  </si>
  <si>
    <t>Varhošť</t>
  </si>
  <si>
    <t>N50° 35.083 E14° 03.204</t>
  </si>
  <si>
    <t>Českolipský Špičák</t>
  </si>
  <si>
    <t>Skalický vrch</t>
  </si>
  <si>
    <t>N50° 42.161 E14° 32.951</t>
  </si>
  <si>
    <t>Ressl</t>
  </si>
  <si>
    <t>N50° 30.418 E13° 37.035</t>
  </si>
  <si>
    <t>Kamenný vrch</t>
  </si>
  <si>
    <t>Černé kameny</t>
  </si>
  <si>
    <t>Koníček</t>
  </si>
  <si>
    <t>N50° 20.505 E16° 56.301</t>
  </si>
  <si>
    <t>Ulíkovská hora</t>
  </si>
  <si>
    <t>N49° 26.325 E13° 03.231</t>
  </si>
  <si>
    <t>Slunečná</t>
  </si>
  <si>
    <t>Dobřečovská hora</t>
  </si>
  <si>
    <t>Nízký Jeseník</t>
  </si>
  <si>
    <t>N50° 44.941 E14° 37.955</t>
  </si>
  <si>
    <t>Hradišťský vrch</t>
  </si>
  <si>
    <t>N48° 44.395 E14° 32.400</t>
  </si>
  <si>
    <t>Velká Buková</t>
  </si>
  <si>
    <t>N50° 35.571 E14° 45.329</t>
  </si>
  <si>
    <t>Drastihlava</t>
  </si>
  <si>
    <t>N49° 20.290 E17° 54.085</t>
  </si>
  <si>
    <t>Vrchhůra</t>
  </si>
  <si>
    <t>Štípa</t>
  </si>
  <si>
    <t>N49° 26.390 E18° 01.474</t>
  </si>
  <si>
    <t>Háj</t>
  </si>
  <si>
    <t>Městské skály</t>
  </si>
  <si>
    <t>N49° 58.250 E16° 56.040</t>
  </si>
  <si>
    <t>Hrazený</t>
  </si>
  <si>
    <t>Chřibský vrch</t>
  </si>
  <si>
    <t>N50° 58.534 E14° 25.569</t>
  </si>
  <si>
    <t>Jezvinec</t>
  </si>
  <si>
    <t>Kameňák</t>
  </si>
  <si>
    <t>Všerubská vrchovina</t>
  </si>
  <si>
    <t>N49° 19.347 E13° 04.190</t>
  </si>
  <si>
    <t>Ostrý vrch</t>
  </si>
  <si>
    <t>Malá Čantoryje</t>
  </si>
  <si>
    <t>N49° 40.609 E18° 45.027</t>
  </si>
  <si>
    <t>Petrovský vrch</t>
  </si>
  <si>
    <t>N49° 59.651 E17° 04.297</t>
  </si>
  <si>
    <t>Javor</t>
  </si>
  <si>
    <t>N50° 49.541 E14° 30.050</t>
  </si>
  <si>
    <t>Smrčí</t>
  </si>
  <si>
    <t>Houňovka</t>
  </si>
  <si>
    <t>N49° 25.649 E13° 16.186</t>
  </si>
  <si>
    <t>Tichavská hůrka</t>
  </si>
  <si>
    <t>N49° 34.865 E18° 12.088</t>
  </si>
  <si>
    <t>Maleník</t>
  </si>
  <si>
    <t>N49° 30.866 E17° 40.678</t>
  </si>
  <si>
    <t>Hůrka</t>
  </si>
  <si>
    <t>Andrlův Chlum</t>
  </si>
  <si>
    <t>N50° 00.531 E16° 20.923</t>
  </si>
  <si>
    <t>Klenovec</t>
  </si>
  <si>
    <t>Vrata</t>
  </si>
  <si>
    <t>N48° 58.312 E14° 05.867</t>
  </si>
  <si>
    <t>Berkovský vrch</t>
  </si>
  <si>
    <t>N50° 33.403 E14° 34.807</t>
  </si>
  <si>
    <t>Zadní vrch</t>
  </si>
  <si>
    <t>Velký Roudný</t>
  </si>
  <si>
    <t>N49° 57.100 E17° 31.888</t>
  </si>
  <si>
    <t>Řísnický vrch</t>
  </si>
  <si>
    <t>N49° 38.512 E14° 52.383</t>
  </si>
  <si>
    <t>Chotovický vrch</t>
  </si>
  <si>
    <t>Česká skála</t>
  </si>
  <si>
    <t>N50° 44.710 E14° 32.490</t>
  </si>
  <si>
    <t>Doubravská hora</t>
  </si>
  <si>
    <t>Komáří hůrka</t>
  </si>
  <si>
    <t>N50° 38.310 E13° 51.611</t>
  </si>
  <si>
    <t>Buglata</t>
  </si>
  <si>
    <t>N48° 57.775 E14° 11.925</t>
  </si>
  <si>
    <t>Velká Tisová</t>
  </si>
  <si>
    <t>N50° 50.317 E14° 32.838</t>
  </si>
  <si>
    <t>Ktišská hora</t>
  </si>
  <si>
    <t>N48° 55.535 E14° 07.212</t>
  </si>
  <si>
    <t>Raškovská bouda</t>
  </si>
  <si>
    <t>Bouda</t>
  </si>
  <si>
    <t>N50° 03.784 E16° 53.761</t>
  </si>
  <si>
    <t>Hrachovec</t>
  </si>
  <si>
    <t>Čerňanská Kyčera</t>
  </si>
  <si>
    <t>N49° 16.840 E18° 07.443</t>
  </si>
  <si>
    <t>Kluk</t>
  </si>
  <si>
    <t>N48° 55.428 E14° 19.768</t>
  </si>
  <si>
    <t>Svobodná hora</t>
  </si>
  <si>
    <t>N49° 07.383 E14° 07.000</t>
  </si>
  <si>
    <t>Lískovec</t>
  </si>
  <si>
    <t>Podčeskoleská pahorkatina</t>
  </si>
  <si>
    <t>N49° 35.967 E12° 45.668</t>
  </si>
  <si>
    <t>Stráž</t>
  </si>
  <si>
    <t>Sovinec</t>
  </si>
  <si>
    <t>N50° 33.738 E15° 33.420</t>
  </si>
  <si>
    <t>Borný</t>
  </si>
  <si>
    <t>N50° 35.362 E14° 39.774</t>
  </si>
  <si>
    <t>U Slepice</t>
  </si>
  <si>
    <t>Velká Ostrá</t>
  </si>
  <si>
    <t>Ždánický les</t>
  </si>
  <si>
    <t>Bílé skály</t>
  </si>
  <si>
    <t>Kazatelny</t>
  </si>
  <si>
    <t>N50° 13.866 E17° 15.012</t>
  </si>
  <si>
    <t>Lipská hora</t>
  </si>
  <si>
    <t>N50° 30.747 E13° 54.770</t>
  </si>
  <si>
    <t>Lemešná</t>
  </si>
  <si>
    <t>Hričovec</t>
  </si>
  <si>
    <t>N49° 21.385 E18° 23.715</t>
  </si>
  <si>
    <t>Zámecký pahorek</t>
  </si>
  <si>
    <t>N50° 13.219 E17° 20.017</t>
  </si>
  <si>
    <t>Velká Jehličná</t>
  </si>
  <si>
    <t>N50° 19.161 E13° 04.689</t>
  </si>
  <si>
    <t>N49° 22.412 E12° 52.954</t>
  </si>
  <si>
    <t>Sutomský vrch</t>
  </si>
  <si>
    <t>N50° 30.412 E13° 58.659</t>
  </si>
  <si>
    <t>Libhošťská hůrka</t>
  </si>
  <si>
    <t>Puntík</t>
  </si>
  <si>
    <t>N49° 36.622 E18° 04.553</t>
  </si>
  <si>
    <t>Lipka</t>
  </si>
  <si>
    <t>N50° 41.711 E14° 45.768</t>
  </si>
  <si>
    <t>Strážný</t>
  </si>
  <si>
    <t>N50° 07.096 E12° 53.637</t>
  </si>
  <si>
    <t>N49° 10.152 E14° 05.783</t>
  </si>
  <si>
    <t>Kumburk</t>
  </si>
  <si>
    <t>N50° 29.599 E15° 26.753</t>
  </si>
  <si>
    <t>Sychrov</t>
  </si>
  <si>
    <t>Bobravská vrchovina</t>
  </si>
  <si>
    <t>N49° 16.428 E16° 33.098</t>
  </si>
  <si>
    <t>Homole</t>
  </si>
  <si>
    <t>Boněnovský vrch</t>
  </si>
  <si>
    <t>N49° 52.856 E12° 47.958</t>
  </si>
  <si>
    <t>Starojický kopec</t>
  </si>
  <si>
    <t>Svinec</t>
  </si>
  <si>
    <t>N49° 34.976 E17° 57.804</t>
  </si>
  <si>
    <t>Kamenec</t>
  </si>
  <si>
    <t>Rudná hora</t>
  </si>
  <si>
    <t>Mravenečník</t>
  </si>
  <si>
    <t>N50° 02.790 E17° 06.968</t>
  </si>
  <si>
    <t>Okrouhlice</t>
  </si>
  <si>
    <t>N49° 30.462 E18° 28.125</t>
  </si>
  <si>
    <t>Třebouňský vrch</t>
  </si>
  <si>
    <t>N50° 00.850 E13° 00.134</t>
  </si>
  <si>
    <t>Melechov</t>
  </si>
  <si>
    <t>Křemešník</t>
  </si>
  <si>
    <t>Křemešnická vrchovina</t>
  </si>
  <si>
    <t>N49° 38.305 E15° 19.201</t>
  </si>
  <si>
    <t>Stírka</t>
  </si>
  <si>
    <t>Rovná</t>
  </si>
  <si>
    <t>Blatenská pahorkatina</t>
  </si>
  <si>
    <t>N49° 24.870 E13° 32.958</t>
  </si>
  <si>
    <t>Holá hora</t>
  </si>
  <si>
    <t>N48° 46.799 E14° 50.726</t>
  </si>
  <si>
    <t>Čerňava</t>
  </si>
  <si>
    <t>Kelčský Javorník </t>
  </si>
  <si>
    <t>N49° 22.595 E17° 46.111</t>
  </si>
  <si>
    <t>Strážiště</t>
  </si>
  <si>
    <t>N49° 32.147 E15° 00.220</t>
  </si>
  <si>
    <t>Kobylí vrch</t>
  </si>
  <si>
    <t>Přední kout</t>
  </si>
  <si>
    <t>N48° 55.648 E16° 54.470</t>
  </si>
  <si>
    <t>Luč</t>
  </si>
  <si>
    <t>Medvědí hora</t>
  </si>
  <si>
    <t>N48° 37.946 E14° 15.796</t>
  </si>
  <si>
    <t>Třemšín</t>
  </si>
  <si>
    <t>Praha</t>
  </si>
  <si>
    <t>N49° 34.024 E13° 46.636</t>
  </si>
  <si>
    <t>Počátecký vrch</t>
  </si>
  <si>
    <t>Komáří vrch</t>
  </si>
  <si>
    <t>N50° 19.392 E12° 26.398</t>
  </si>
  <si>
    <t>Vysoký kámen</t>
  </si>
  <si>
    <t>Pivničky </t>
  </si>
  <si>
    <t>N49° 05.273 E15° 11.150</t>
  </si>
  <si>
    <t>Čubův kopec</t>
  </si>
  <si>
    <t>Bartošovec</t>
  </si>
  <si>
    <t>N49° 11.685 E18° 07.946</t>
  </si>
  <si>
    <t>Uhřice</t>
  </si>
  <si>
    <t>Jelení vrch</t>
  </si>
  <si>
    <t>Hájsko</t>
  </si>
  <si>
    <t>N49° 38.498 E13° 22.475</t>
  </si>
  <si>
    <t>Nuzerovská stráž</t>
  </si>
  <si>
    <t>Hamižná</t>
  </si>
  <si>
    <t>N49° 11.598 E13° 28.152</t>
  </si>
  <si>
    <t>Bílý kámen</t>
  </si>
  <si>
    <t>N49° 52.259 E16° 58.384</t>
  </si>
  <si>
    <t>Čertův kámen</t>
  </si>
  <si>
    <t>N49° 08.974 E17° 43.752</t>
  </si>
  <si>
    <t>Studený</t>
  </si>
  <si>
    <t>Adam</t>
  </si>
  <si>
    <t>N50° 04.684 E16° 35.798</t>
  </si>
  <si>
    <t>Vartovna</t>
  </si>
  <si>
    <t>N49° 16.196 E17° 56.318</t>
  </si>
  <si>
    <t>Kamenná hora</t>
  </si>
  <si>
    <t>N50° 38.846 E14° 10.698</t>
  </si>
  <si>
    <t>Brnišťský vrch</t>
  </si>
  <si>
    <t>N50° 43.742 E14° 40.661</t>
  </si>
  <si>
    <t>Ostaš</t>
  </si>
  <si>
    <t>N50° 33.650 E16° 12.418</t>
  </si>
  <si>
    <t>Žďár</t>
  </si>
  <si>
    <t>N49° 44.308 E13° 39.471</t>
  </si>
  <si>
    <t>Zámecký vrch</t>
  </si>
  <si>
    <t>Smrčník</t>
  </si>
  <si>
    <t>N50° 47.488 E14° 26.018</t>
  </si>
  <si>
    <t>Výhon</t>
  </si>
  <si>
    <t>Liščí vrch</t>
  </si>
  <si>
    <t>Dyjsko-svratecký úval</t>
  </si>
  <si>
    <t>Pláňava</t>
  </si>
  <si>
    <t>Veselský chlum</t>
  </si>
  <si>
    <t>N49° 25.092 E16° 21.664</t>
  </si>
  <si>
    <t>Ovčí hora</t>
  </si>
  <si>
    <t>N50° 47.753 E14° 58.284</t>
  </si>
  <si>
    <t>Kopeček</t>
  </si>
  <si>
    <t>Padělky</t>
  </si>
  <si>
    <t>N49° 12.728 E16° 26.854</t>
  </si>
  <si>
    <t>Černý vrch</t>
  </si>
  <si>
    <t>Lukavice</t>
  </si>
  <si>
    <t>Beskyd</t>
  </si>
  <si>
    <t>N49° 25.251 E18° 28.866</t>
  </si>
  <si>
    <t>N50° 50.895 E14° 36.662</t>
  </si>
  <si>
    <t>Malý Buk</t>
  </si>
  <si>
    <t>N50° 48.172 E14° 33.192</t>
  </si>
  <si>
    <t>Sklenný vrch</t>
  </si>
  <si>
    <t>N49° 59.249 E16° 54.358</t>
  </si>
  <si>
    <t>Hůrka u České Rybné</t>
  </si>
  <si>
    <t>N50° 04.751 E16° 24.074</t>
  </si>
  <si>
    <t>Rychnovský vrch</t>
  </si>
  <si>
    <t>N49° 49.823 E16° 39.602</t>
  </si>
  <si>
    <t>Tlustá hora</t>
  </si>
  <si>
    <t>N49° 15.628 E17° 38.177</t>
  </si>
  <si>
    <t>Čudácka</t>
  </si>
  <si>
    <t>Sulov</t>
  </si>
  <si>
    <t>N49° 28.070 E18° 32.876</t>
  </si>
  <si>
    <t>Sokol</t>
  </si>
  <si>
    <t>Hamštejnský vrch</t>
  </si>
  <si>
    <t>N50° 37.930 E15° 12.315</t>
  </si>
  <si>
    <t>Havlina</t>
  </si>
  <si>
    <t>Sklenský vrch</t>
  </si>
  <si>
    <t>Křižanovská vrchovina</t>
  </si>
  <si>
    <t>N49° 27.013 E15° 50.874</t>
  </si>
  <si>
    <t>Javorčí</t>
  </si>
  <si>
    <t>Ondřejovsko</t>
  </si>
  <si>
    <t>N49° 20.248 E17° 40.263</t>
  </si>
  <si>
    <t>U zadních chalup</t>
  </si>
  <si>
    <t>Lomničky</t>
  </si>
  <si>
    <t>N49° 15.194 E13° 04.918</t>
  </si>
  <si>
    <t>N49° 43.042 E12° 36.829</t>
  </si>
  <si>
    <t>Červenec</t>
  </si>
  <si>
    <t>Kobylská</t>
  </si>
  <si>
    <t>N49° 26.798 E18° 17.016</t>
  </si>
  <si>
    <t>Úliště</t>
  </si>
  <si>
    <t>Boudovka</t>
  </si>
  <si>
    <t>N49° 19.605 E13° 16.853</t>
  </si>
  <si>
    <t>U Rozhledny</t>
  </si>
  <si>
    <t>Hraštický kopec</t>
  </si>
  <si>
    <t>Orlická tabule</t>
  </si>
  <si>
    <t>N50° 11.958 E16° 07.358</t>
  </si>
  <si>
    <t>Tachovský vrch</t>
  </si>
  <si>
    <t>Korecký vrch</t>
  </si>
  <si>
    <t>Medvědí skála</t>
  </si>
  <si>
    <t>N50° 34.239 E13° 27.878</t>
  </si>
  <si>
    <t>Potůčník</t>
  </si>
  <si>
    <t>Žárovec</t>
  </si>
  <si>
    <t>N50° 03.570 E16° 59.350</t>
  </si>
  <si>
    <t>Strážník</t>
  </si>
  <si>
    <t>Čertovka</t>
  </si>
  <si>
    <t>N50° 36.464 E15° 26.321</t>
  </si>
  <si>
    <t>Radlice</t>
  </si>
  <si>
    <t>Velká skála</t>
  </si>
  <si>
    <t>N49° 28.922 E13° 07.802</t>
  </si>
  <si>
    <t>Radečský kopec</t>
  </si>
  <si>
    <t>N50° 42.967 E14° 26.850</t>
  </si>
  <si>
    <t>Kraví hora</t>
  </si>
  <si>
    <t>Ruprechtický Špičák</t>
  </si>
  <si>
    <t>Waligóra</t>
  </si>
  <si>
    <t>Kopřivný</t>
  </si>
  <si>
    <t>N50° 13.878 E17° 06.097</t>
  </si>
  <si>
    <t>Drkolná</t>
  </si>
  <si>
    <t>N49° 20.306 E13° 23.616</t>
  </si>
  <si>
    <t>Řičej</t>
  </si>
  <si>
    <t>N49° 27.531 E13° 12.797</t>
  </si>
  <si>
    <t>Čepičná</t>
  </si>
  <si>
    <t>Kalovy</t>
  </si>
  <si>
    <t>N49° 16.298 E13° 34.940</t>
  </si>
  <si>
    <t>Štědrý</t>
  </si>
  <si>
    <t>Na Skále</t>
  </si>
  <si>
    <t>N49° 30.627 E13° 39.232</t>
  </si>
  <si>
    <t>N50° 50.182 E14° 41.072</t>
  </si>
  <si>
    <t>N49° 40.408 E16° 39.748</t>
  </si>
  <si>
    <t>Plešný</t>
  </si>
  <si>
    <t>N48° 53.447 E17° 33.042</t>
  </si>
  <si>
    <t>Kleštěnec</t>
  </si>
  <si>
    <t>N49° 13.015 E17° 12.576</t>
  </si>
  <si>
    <t>Volovický vrch</t>
  </si>
  <si>
    <t>N48° 59.772 E13° 58.362</t>
  </si>
  <si>
    <t>N49° 31.931 E13° 33.039</t>
  </si>
  <si>
    <t>Žebrákovský kopec</t>
  </si>
  <si>
    <t>Hornosázavská pahorkatina</t>
  </si>
  <si>
    <t>N49° 40.943 E15° 21.887</t>
  </si>
  <si>
    <t>Stolová hora</t>
  </si>
  <si>
    <t>Pálava</t>
  </si>
  <si>
    <t>N48° 50.438 E16° 38.254</t>
  </si>
  <si>
    <t>Ve Chvojkách</t>
  </si>
  <si>
    <t>N50° 37.257 E13° 49.253</t>
  </si>
  <si>
    <t>N49° 35.080 E18° 18.780</t>
  </si>
  <si>
    <t>Želivský vrch</t>
  </si>
  <si>
    <t>Prenet</t>
  </si>
  <si>
    <t>N49° 16.812 E13° 12.725</t>
  </si>
  <si>
    <t>Křemenáč</t>
  </si>
  <si>
    <t>N50° 17.222 E17° 13.491</t>
  </si>
  <si>
    <t>Lišák</t>
  </si>
  <si>
    <t>N49° 18.138 E13° 03.781</t>
  </si>
  <si>
    <t>Výšina</t>
  </si>
  <si>
    <t>N49° 33.502 E12° 40.942</t>
  </si>
  <si>
    <t>Metylovická hůrka</t>
  </si>
  <si>
    <t>N49° 37.175 E18° 20.606</t>
  </si>
  <si>
    <t>Mlýny</t>
  </si>
  <si>
    <t>Rudolfův kámen</t>
  </si>
  <si>
    <t>N50° 52.535 E14° 21.986</t>
  </si>
  <si>
    <t>Sokolí</t>
  </si>
  <si>
    <t>Krajina</t>
  </si>
  <si>
    <t>N49° 18.226 E16° 25.910</t>
  </si>
  <si>
    <t>Ochmelov</t>
  </si>
  <si>
    <t>Kladnatá</t>
  </si>
  <si>
    <t>N49° 19.998 E18° 05.771</t>
  </si>
  <si>
    <t>Velký Špičák</t>
  </si>
  <si>
    <t>Čeřínek</t>
  </si>
  <si>
    <t>N49° 19.022 E13° 20.502</t>
  </si>
  <si>
    <t>Blansko</t>
  </si>
  <si>
    <t>N50° 41.389 E14° 08.142</t>
  </si>
  <si>
    <t>Větrný vrch</t>
  </si>
  <si>
    <t>N50° 48.987 E14° 22.309</t>
  </si>
  <si>
    <t>Kopaniny</t>
  </si>
  <si>
    <t>N49° 07.443 E16° 25.025</t>
  </si>
  <si>
    <t>Přivýšina</t>
  </si>
  <si>
    <t>Cidlinská Hůra</t>
  </si>
  <si>
    <t>N50° 27.962 E15° 19.233</t>
  </si>
  <si>
    <t>Hlínský kopec</t>
  </si>
  <si>
    <t>N49° 03.408 E16° 23.388</t>
  </si>
  <si>
    <t>Křovina</t>
  </si>
  <si>
    <t>N50° 06.709 E16° 36.245</t>
  </si>
  <si>
    <t>Panna</t>
  </si>
  <si>
    <t>N50° 36.690 E14° 11.088</t>
  </si>
  <si>
    <t>Boží hora</t>
  </si>
  <si>
    <t>Žulovská pahorkatina</t>
  </si>
  <si>
    <t>N50° 18.619 E17° 06.726</t>
  </si>
  <si>
    <t>Chmelník</t>
  </si>
  <si>
    <t>Lotarův vrch</t>
  </si>
  <si>
    <t>N50° 45.281 E14° 09.502</t>
  </si>
  <si>
    <t>Děd</t>
  </si>
  <si>
    <t>N49° 58.051 E14° 02.039</t>
  </si>
  <si>
    <t>Velký Kosíř</t>
  </si>
  <si>
    <t>Na Klučích</t>
  </si>
  <si>
    <t>N49° 32.898 E17° 03.707</t>
  </si>
  <si>
    <t>N48° 57.452 E14° 07.661</t>
  </si>
  <si>
    <t>Svatá hora</t>
  </si>
  <si>
    <t>Dědkovská hora</t>
  </si>
  <si>
    <t>N49° 22.166 E16° 09.444</t>
  </si>
  <si>
    <t>Šumburk</t>
  </si>
  <si>
    <t>N50° 22.361 E13° 08.804</t>
  </si>
  <si>
    <t>Baba</t>
  </si>
  <si>
    <t>Kněžský</t>
  </si>
  <si>
    <t>N50° 27.275 E14° 57.330</t>
  </si>
  <si>
    <t>Červená hora</t>
  </si>
  <si>
    <t>N49° 03.640 E13° 53.635</t>
  </si>
  <si>
    <t>Kozník</t>
  </si>
  <si>
    <t>Želenov</t>
  </si>
  <si>
    <t>N49° 16.438 E13° 39.508</t>
  </si>
  <si>
    <t>Džbán</t>
  </si>
  <si>
    <t>Velký Beškovský</t>
  </si>
  <si>
    <t>N50° 32.127 E14° 36.406</t>
  </si>
  <si>
    <t>N50° 31.187 E13° 40.074</t>
  </si>
  <si>
    <t>Dlouhá</t>
  </si>
  <si>
    <t>N49° 31.202 E18° 07.497</t>
  </si>
  <si>
    <t>Vysoký Tok</t>
  </si>
  <si>
    <t>N49° 59.565 E13° 50.965</t>
  </si>
  <si>
    <t>N50° 45.569 E14° 08.342</t>
  </si>
  <si>
    <t>Drbákov</t>
  </si>
  <si>
    <t>Rohatec</t>
  </si>
  <si>
    <t>N49° 42.995 E14° 21.623</t>
  </si>
  <si>
    <t>Markovice</t>
  </si>
  <si>
    <t>Šebená</t>
  </si>
  <si>
    <t>N49° 53.636 E16° 57.042</t>
  </si>
  <si>
    <t>Maxinec</t>
  </si>
  <si>
    <t>Na Zámcích</t>
  </si>
  <si>
    <t>Kovadlina</t>
  </si>
  <si>
    <t>Polská hora</t>
  </si>
  <si>
    <t>N50° 15.827 E17° 00.806</t>
  </si>
  <si>
    <t>Herbertovský vrch</t>
  </si>
  <si>
    <t>N48° 36.253 E14° 20.760</t>
  </si>
  <si>
    <t>Lokov</t>
  </si>
  <si>
    <t>Mikulčin vrch</t>
  </si>
  <si>
    <t>N48° 59.847 E17° 52.081</t>
  </si>
  <si>
    <t>N49° 43.681 E16° 40.214</t>
  </si>
  <si>
    <t>Spálený</t>
  </si>
  <si>
    <t>Pustý hrádek</t>
  </si>
  <si>
    <t>Starý Herštejn</t>
  </si>
  <si>
    <t>N49° 28.329 E12° 42.841</t>
  </si>
  <si>
    <t>N50° 21.836 E13° 10.593</t>
  </si>
  <si>
    <t>Solanská hora</t>
  </si>
  <si>
    <t>N50° 29.583 E13° 54.191</t>
  </si>
  <si>
    <t>Kanešův kopec</t>
  </si>
  <si>
    <t>Rakovnická pahorkatina</t>
  </si>
  <si>
    <t>N50° 05.225 E13° 20.457</t>
  </si>
  <si>
    <t>Střední vrch</t>
  </si>
  <si>
    <t>Ovčácký vrch</t>
  </si>
  <si>
    <t>N50° 48.060 E14° 28.612</t>
  </si>
  <si>
    <t>Holý kopec</t>
  </si>
  <si>
    <t>Ocásek</t>
  </si>
  <si>
    <t>N49° 06.228 E17° 17.317</t>
  </si>
  <si>
    <t>Plošina</t>
  </si>
  <si>
    <t>N49° 14.867 E13° 15.481</t>
  </si>
  <si>
    <t>Buchtův kopec</t>
  </si>
  <si>
    <t>Lesná</t>
  </si>
  <si>
    <t>N50° 19.001 E13° 09.014</t>
  </si>
  <si>
    <t>N49° 16.596 E13° 22.038</t>
  </si>
  <si>
    <t>Hostýn</t>
  </si>
  <si>
    <t>Kozelka</t>
  </si>
  <si>
    <t>U Věže</t>
  </si>
  <si>
    <t>N49° 59.665 E13° 09.478</t>
  </si>
  <si>
    <t>Tuhošť</t>
  </si>
  <si>
    <t>N49° 29.508 E13° 15.630</t>
  </si>
  <si>
    <t>Lysý vrch</t>
  </si>
  <si>
    <t>Návrší</t>
  </si>
  <si>
    <t>Měděný vrch</t>
  </si>
  <si>
    <t>N49° 56.230 E17° 27.623</t>
  </si>
  <si>
    <t>Mořdířka</t>
  </si>
  <si>
    <t>N49° 05.926 E17° 14.152</t>
  </si>
  <si>
    <t>N49° 20.915 E18° 07.883</t>
  </si>
  <si>
    <t>Nad Zámečkem</t>
  </si>
  <si>
    <t>N49° 25.803 E12° 41.566</t>
  </si>
  <si>
    <t>N49° 13.950 E13° 35.470</t>
  </si>
  <si>
    <t>Sýkoř</t>
  </si>
  <si>
    <t>N49° 24.444 E16° 23.119</t>
  </si>
  <si>
    <t>Herinky</t>
  </si>
  <si>
    <t>Tobolský vrch</t>
  </si>
  <si>
    <t>N49° 57.952 E14° 06.849</t>
  </si>
  <si>
    <t>Žár</t>
  </si>
  <si>
    <t>N49° 16.366 E18° 05.626</t>
  </si>
  <si>
    <t>Lhotský vrch</t>
  </si>
  <si>
    <t>N50° 02.598 E13° 28.498</t>
  </si>
  <si>
    <t>Jelenice</t>
  </si>
  <si>
    <t>N49° 57.605 E16° 22.429</t>
  </si>
  <si>
    <t>Veliš</t>
  </si>
  <si>
    <t>Velká Svinčice</t>
  </si>
  <si>
    <t>N50° 25.009 E15° 18.882</t>
  </si>
  <si>
    <t>Čebínka</t>
  </si>
  <si>
    <t>Stanovisko</t>
  </si>
  <si>
    <t>N49° 19.177 E16° 29.081</t>
  </si>
  <si>
    <t>N50° 04.095 E17° 00.830</t>
  </si>
  <si>
    <t>Bednářský vrch</t>
  </si>
  <si>
    <t>Radimský kopec</t>
  </si>
  <si>
    <t>N50° 05.158 E17° 36.920</t>
  </si>
  <si>
    <t>Lhota</t>
  </si>
  <si>
    <t>N50° 31.892 E13° 57.083</t>
  </si>
  <si>
    <t>Stramchyně</t>
  </si>
  <si>
    <t>N49° 30.530 E13° 17.197</t>
  </si>
  <si>
    <t>Podhoří</t>
  </si>
  <si>
    <t>Malá Hůrka</t>
  </si>
  <si>
    <t>N49° 59.179 E16° 21.814</t>
  </si>
  <si>
    <t>Výrov</t>
  </si>
  <si>
    <t>Pískový vrch</t>
  </si>
  <si>
    <t>N50° 44.179 E14° 31.587</t>
  </si>
  <si>
    <t>Hradní vrch Hukvaldy</t>
  </si>
  <si>
    <t>N49° 37.234 E18° 13.665</t>
  </si>
  <si>
    <t>Sternstein</t>
  </si>
  <si>
    <t>N48° 34.955 E14° 17.424</t>
  </si>
  <si>
    <t>Pivonický vrch</t>
  </si>
  <si>
    <t>N48° 41.473 E14° 38.900</t>
  </si>
  <si>
    <t>N50° 09.888 E12° 48.091</t>
  </si>
  <si>
    <t>Velký Bítov</t>
  </si>
  <si>
    <t>Malá Doubrava</t>
  </si>
  <si>
    <t>N49° 23.987 E13° 10.706</t>
  </si>
  <si>
    <t>Přední skála</t>
  </si>
  <si>
    <t>N49° 26.780 E16° 24.485</t>
  </si>
  <si>
    <t>Džbány</t>
  </si>
  <si>
    <t>Mezivrata</t>
  </si>
  <si>
    <t>N49° 39.525 E14° 41.788</t>
  </si>
  <si>
    <t>Ošupaná</t>
  </si>
  <si>
    <t>Ptín</t>
  </si>
  <si>
    <t>N49° 27.688 E13° 20.565</t>
  </si>
  <si>
    <t>Čihadlo</t>
  </si>
  <si>
    <t>N49° 45.257 E14° 15.529</t>
  </si>
  <si>
    <t>Vyhlídka</t>
  </si>
  <si>
    <t>Hřebenáč</t>
  </si>
  <si>
    <t>Frýdlantská pahorkatina</t>
  </si>
  <si>
    <t>N50° 58.303 E15° 10.213</t>
  </si>
  <si>
    <t>N49° 08.276 E17° 42.322</t>
  </si>
  <si>
    <t>Doubravice</t>
  </si>
  <si>
    <t>Horka</t>
  </si>
  <si>
    <t>N49° 43.316 E16° 44.063</t>
  </si>
  <si>
    <t>Kyjovská pahorkatina</t>
  </si>
  <si>
    <t>N49° 00.913 E17° 03.342</t>
  </si>
  <si>
    <t>Gigula</t>
  </si>
  <si>
    <t>Stratenec</t>
  </si>
  <si>
    <t>N49° 19.713 E18° 19.043</t>
  </si>
  <si>
    <t>Kokovec</t>
  </si>
  <si>
    <t>N49° 05.238 E13° 55.335</t>
  </si>
  <si>
    <t>Mlýnské vrchy</t>
  </si>
  <si>
    <t>N48° 52.734 E14° 11.424</t>
  </si>
  <si>
    <t>Kaňúr</t>
  </si>
  <si>
    <t>N49° 06.166 E18° 06.674</t>
  </si>
  <si>
    <t>Chlumská hora</t>
  </si>
  <si>
    <t>Studený vrch</t>
  </si>
  <si>
    <t>N48° 56.400 E17° 43.873</t>
  </si>
  <si>
    <t>Vysoký Kamýk</t>
  </si>
  <si>
    <t>Bučina</t>
  </si>
  <si>
    <t>Krásný</t>
  </si>
  <si>
    <t>Železné hory</t>
  </si>
  <si>
    <t>N49° 52.757 E15° 39.019</t>
  </si>
  <si>
    <t>Dražník</t>
  </si>
  <si>
    <t>N49° 55.705 E16° 59.058</t>
  </si>
  <si>
    <t>N50° 31.128 E14° 34.946</t>
  </si>
  <si>
    <t>Koukolova hora</t>
  </si>
  <si>
    <t>Lejškov</t>
  </si>
  <si>
    <t>N49° 55.209 E14° 01.400</t>
  </si>
  <si>
    <t>Trnůvka</t>
  </si>
  <si>
    <t>Chochola</t>
  </si>
  <si>
    <t>N49° 15.741 E16° 29.639</t>
  </si>
  <si>
    <t>N50° 20.214 E13° 06.309</t>
  </si>
  <si>
    <t>Věnec</t>
  </si>
  <si>
    <t>N49° 05.936 E13° 52.093</t>
  </si>
  <si>
    <t>Bedřichova hora</t>
  </si>
  <si>
    <t>Moravský kopec</t>
  </si>
  <si>
    <t>N50° 07.985 E17° 29.934</t>
  </si>
  <si>
    <t>Jivina</t>
  </si>
  <si>
    <t>Beran</t>
  </si>
  <si>
    <t>N49° 47.268 E13° 49.644</t>
  </si>
  <si>
    <t>Široký vrch</t>
  </si>
  <si>
    <t>N50° 53.291 E14° 29.309</t>
  </si>
  <si>
    <t>Tři smrky</t>
  </si>
  <si>
    <t>Leopoldschläger Berg</t>
  </si>
  <si>
    <t>N48° 36.584 E14° 26.692</t>
  </si>
  <si>
    <t>Hlubocký hřeben</t>
  </si>
  <si>
    <t>N50° 41.488 E15° 04.828</t>
  </si>
  <si>
    <t>Holý vrch</t>
  </si>
  <si>
    <t>Kopec</t>
  </si>
  <si>
    <t>N49° 37.106 E15° 24.747</t>
  </si>
  <si>
    <t>Oltářní kámen</t>
  </si>
  <si>
    <t>Křídelní stěna SV</t>
  </si>
  <si>
    <t>N50° 53.014 E14° 19.422</t>
  </si>
  <si>
    <t>Beskydek</t>
  </si>
  <si>
    <t>N49° 23.574 E18° 24.329</t>
  </si>
  <si>
    <t>Lopušná</t>
  </si>
  <si>
    <t>N49° 20.335 E18° 20.762</t>
  </si>
  <si>
    <t>Velenecký vrch</t>
  </si>
  <si>
    <t>N48° 40.973 E14° 20.368</t>
  </si>
  <si>
    <t>Tisovník</t>
  </si>
  <si>
    <t>Hřeben</t>
  </si>
  <si>
    <t>Šedina</t>
  </si>
  <si>
    <t>N50° 34.147 E14° 35.438</t>
  </si>
  <si>
    <t>N50° 30.423 E14° 31.752</t>
  </si>
  <si>
    <t>Stráže</t>
  </si>
  <si>
    <t>N48° 59.688 E14° 08.153</t>
  </si>
  <si>
    <t>Přední Hradiště</t>
  </si>
  <si>
    <t>Rozhled</t>
  </si>
  <si>
    <t>Vlčinec</t>
  </si>
  <si>
    <t>N50° 19.326 E12° 52.061</t>
  </si>
  <si>
    <t>Jánský vrch</t>
  </si>
  <si>
    <t>Kobyla Góra</t>
  </si>
  <si>
    <t>N50° 36.676 E15° 59.331</t>
  </si>
  <si>
    <t>Fidlův kopec</t>
  </si>
  <si>
    <t>N49° 37.226 E17° 30.330</t>
  </si>
  <si>
    <t>Bezný</t>
  </si>
  <si>
    <t>Havranice</t>
  </si>
  <si>
    <t>N49° 22.521 E13° 02.107</t>
  </si>
  <si>
    <t>Císařský kámen</t>
  </si>
  <si>
    <t>N50° 42.790 E15° 06.264</t>
  </si>
  <si>
    <t>Tanečnice</t>
  </si>
  <si>
    <t>N50° 57.971 E14° 19.229</t>
  </si>
  <si>
    <t>Vysoký Ostrý</t>
  </si>
  <si>
    <t>N50° 38.186 E14° 04.813</t>
  </si>
  <si>
    <t>Na Vrchu</t>
  </si>
  <si>
    <t>Nad Skálou</t>
  </si>
  <si>
    <t>Červený vrch</t>
  </si>
  <si>
    <t>N49° 15.772 E16° 54.722</t>
  </si>
  <si>
    <t>N49° 06.857 E13° 24.105</t>
  </si>
  <si>
    <t>Ovčí vrch</t>
  </si>
  <si>
    <t>Hradečná</t>
  </si>
  <si>
    <t>N50° 04.374 E17° 19.862</t>
  </si>
  <si>
    <t>Česlar</t>
  </si>
  <si>
    <t>Velký Stožek</t>
  </si>
  <si>
    <t>Mezihořský vrch</t>
  </si>
  <si>
    <t>N50° 33.192 E13° 22.365</t>
  </si>
  <si>
    <t>Stržový vrch</t>
  </si>
  <si>
    <t>N50° 52.120 E15° 05.465</t>
  </si>
  <si>
    <t>Besednická hora</t>
  </si>
  <si>
    <t>N48° 48.509 E14° 31.190</t>
  </si>
  <si>
    <t>Čupec</t>
  </si>
  <si>
    <t>N48° 51.291 E17° 33.653</t>
  </si>
  <si>
    <t>Malý Stožec</t>
  </si>
  <si>
    <t>N50° 52.211 E14° 30.592</t>
  </si>
  <si>
    <t>Na Homoli</t>
  </si>
  <si>
    <t>Větrník</t>
  </si>
  <si>
    <t>Býčí hora</t>
  </si>
  <si>
    <t>Jevišovická pahorkatina</t>
  </si>
  <si>
    <t>N48° 53.142 E15° 51.636</t>
  </si>
  <si>
    <t>N50° 31.173 E13° 43.897</t>
  </si>
  <si>
    <t>Kamenický kopec</t>
  </si>
  <si>
    <t>Děvičky</t>
  </si>
  <si>
    <t>N48° 58.255 E16° 46.773</t>
  </si>
  <si>
    <t>Nad Skalným</t>
  </si>
  <si>
    <t>Vysočina</t>
  </si>
  <si>
    <t>N48° 46.643 E14° 08.480</t>
  </si>
  <si>
    <t>Skelný vrch</t>
  </si>
  <si>
    <t>N49° 21.782 E13° 31.158</t>
  </si>
  <si>
    <t>Hrádek</t>
  </si>
  <si>
    <t>Dmout</t>
  </si>
  <si>
    <t>N49° 25.860 E12° 51.688</t>
  </si>
  <si>
    <t>Špička</t>
  </si>
  <si>
    <t>N49° 58.495 E13° 51.814</t>
  </si>
  <si>
    <t>Vlková</t>
  </si>
  <si>
    <t>Čerčanský chlum</t>
  </si>
  <si>
    <t>N49° 53.106 E14° 36.175</t>
  </si>
  <si>
    <t>N50° 33.958 E14° 05.290</t>
  </si>
  <si>
    <t>Klucanina</t>
  </si>
  <si>
    <t>N49° 20.668 E16° 26.584</t>
  </si>
  <si>
    <t>N48° 56.715 E17° 48.521</t>
  </si>
  <si>
    <t>Málkovský vrch</t>
  </si>
  <si>
    <t>N49° 36.691 E12° 39.967</t>
  </si>
  <si>
    <t>Jiříčkův vrch</t>
  </si>
  <si>
    <t>Kozinec</t>
  </si>
  <si>
    <t>Na Koruně</t>
  </si>
  <si>
    <t>N50° 42.598 E14° 18.726</t>
  </si>
  <si>
    <t>Skuhrov</t>
  </si>
  <si>
    <t>N49° 58.780 E16° 28.567</t>
  </si>
  <si>
    <t>Partyzánský vrch</t>
  </si>
  <si>
    <t>N50° 59.837 E14° 24.329</t>
  </si>
  <si>
    <t>Lysá skála</t>
  </si>
  <si>
    <t>N50° 37.818 E14° 36.507</t>
  </si>
  <si>
    <t>Mlýnský vrch</t>
  </si>
  <si>
    <t>Pecopala</t>
  </si>
  <si>
    <t>N50° 34.970 E14° 41.923</t>
  </si>
  <si>
    <t>Sklářský vrch</t>
  </si>
  <si>
    <t>Kupa</t>
  </si>
  <si>
    <t>N49° 01.417 E13° 47.159</t>
  </si>
  <si>
    <t>Čupel</t>
  </si>
  <si>
    <t>N49° 31.417 E18° 25.522</t>
  </si>
  <si>
    <t>Pustý zámek</t>
  </si>
  <si>
    <t>N50° 14.382 E13° 05.985</t>
  </si>
  <si>
    <t>Strom</t>
  </si>
  <si>
    <t>N49° 39.753 E16° 09.967</t>
  </si>
  <si>
    <t>Svidník</t>
  </si>
  <si>
    <t>N49° 23.576 E14° 57.564</t>
  </si>
  <si>
    <t>N49° 25.690 E18° 02.858</t>
  </si>
  <si>
    <t>N50° 51.958 E15° 00.049</t>
  </si>
  <si>
    <t>Kuželek</t>
  </si>
  <si>
    <t>Na Šarmance</t>
  </si>
  <si>
    <t>N49° 19.605 E17° 45.081</t>
  </si>
  <si>
    <t>Šenovský vrch</t>
  </si>
  <si>
    <t>Klučky</t>
  </si>
  <si>
    <t>N50° 46.975 E14° 28.882</t>
  </si>
  <si>
    <t>V Obci</t>
  </si>
  <si>
    <t>N49° 27.389 E13° 22.691</t>
  </si>
  <si>
    <t>Mazova horka</t>
  </si>
  <si>
    <t>Hlubocký hřbet</t>
  </si>
  <si>
    <t>N50° 41.924 E14° 59.113</t>
  </si>
  <si>
    <t>Na Vartě</t>
  </si>
  <si>
    <t>N50° 22.467 E16° 10.983</t>
  </si>
  <si>
    <t>Na Kamenném</t>
  </si>
  <si>
    <t>N49° 31.215 E18° 00.001</t>
  </si>
  <si>
    <t>Potštejn</t>
  </si>
  <si>
    <t>Kapraď</t>
  </si>
  <si>
    <t>N50° 04.674 E16° 18.528</t>
  </si>
  <si>
    <t>Přítlucká hora</t>
  </si>
  <si>
    <t>Dolnomoravský úval</t>
  </si>
  <si>
    <t>N48° 51.825 E16° 46.355</t>
  </si>
  <si>
    <t>Vlčí kopec</t>
  </si>
  <si>
    <t>N50° 26.736 E13° 02.095</t>
  </si>
  <si>
    <t>Czernica</t>
  </si>
  <si>
    <t>N50° 17.848 E17° 00.693</t>
  </si>
  <si>
    <t>N49° 23.212 E18° 11.434</t>
  </si>
  <si>
    <t>Lučenický vrch</t>
  </si>
  <si>
    <t>N48° 58.548 E14° 03.280</t>
  </si>
  <si>
    <t>Stříbrník</t>
  </si>
  <si>
    <t>Malý Vápenný</t>
  </si>
  <si>
    <t>N50° 43.940 E14° 50.932</t>
  </si>
  <si>
    <t>Ječný vrch</t>
  </si>
  <si>
    <t>N51° 00.359 E14° 19.440</t>
  </si>
  <si>
    <t>Pekelský vrch</t>
  </si>
  <si>
    <t>Svinský vrch</t>
  </si>
  <si>
    <t>N50° 53.655 E15° 10.037</t>
  </si>
  <si>
    <t>Srdov</t>
  </si>
  <si>
    <t>N50° 25.037 E13° 49.248</t>
  </si>
  <si>
    <t>N48° 41.545 E14° 14.594</t>
  </si>
  <si>
    <t>N49° 22.605 E15° 26.188</t>
  </si>
  <si>
    <t>Kapellenberg</t>
  </si>
  <si>
    <t>Smrčiny</t>
  </si>
  <si>
    <t>N50° 14.010 E12° 12.106</t>
  </si>
  <si>
    <t>Sochová</t>
  </si>
  <si>
    <t>N49° 23.100 E17° 47.712</t>
  </si>
  <si>
    <t>Pustina</t>
  </si>
  <si>
    <t>Čečola</t>
  </si>
  <si>
    <t>N49° 58.347 E16° 48.458</t>
  </si>
  <si>
    <t>Todeňská hora</t>
  </si>
  <si>
    <t>Třeboňská pánev</t>
  </si>
  <si>
    <t>N49° 00.135 E14° 33.656</t>
  </si>
  <si>
    <t>Neštětická hora</t>
  </si>
  <si>
    <t>Žebrák</t>
  </si>
  <si>
    <t>N49° 46.151 E14° 34.119</t>
  </si>
  <si>
    <t>Na zámečku</t>
  </si>
  <si>
    <t>N50° 51.523 E14° 20.895</t>
  </si>
  <si>
    <t>N50° 33.161 E14° 03.778</t>
  </si>
  <si>
    <t>Káčov</t>
  </si>
  <si>
    <t>Hrada</t>
  </si>
  <si>
    <t>N50° 33.045 E14° 59.129</t>
  </si>
  <si>
    <t>Slepice</t>
  </si>
  <si>
    <t>Šindelný vrch</t>
  </si>
  <si>
    <t>Žákova hora</t>
  </si>
  <si>
    <t>N49° 39.992 E15° 56.891</t>
  </si>
  <si>
    <t>N49° 27.871 E14° 49.886</t>
  </si>
  <si>
    <t>Kukla</t>
  </si>
  <si>
    <t>N50° 37.330 E14° 07.646</t>
  </si>
  <si>
    <t>Vestec</t>
  </si>
  <si>
    <t>Zadní Hradiště</t>
  </si>
  <si>
    <t>Zahálkovy skály</t>
  </si>
  <si>
    <t>N49° 39.264 E16° 49.390</t>
  </si>
  <si>
    <t>Kolářův vrch</t>
  </si>
  <si>
    <t>N48° 39.189 E14° 36.633</t>
  </si>
  <si>
    <t>Szeroka</t>
  </si>
  <si>
    <t>N50° 40.113 E15° 59.883</t>
  </si>
  <si>
    <t>Planý Grúň</t>
  </si>
  <si>
    <t>N49° 25.185 E18° 25.447</t>
  </si>
  <si>
    <t>Čertův vrch</t>
  </si>
  <si>
    <t>N49° 22.833 E13° 06.902</t>
  </si>
  <si>
    <t>Petruškovy vrchy</t>
  </si>
  <si>
    <t>N50° 41.720 E15° 23.139</t>
  </si>
  <si>
    <t>Obřany</t>
  </si>
  <si>
    <t>N49° 22.001 E17° 44.001</t>
  </si>
  <si>
    <t>Řasy</t>
  </si>
  <si>
    <t>N49° 04.740 E15° 03.974</t>
  </si>
  <si>
    <t>N49° 53.895 E14° 01.832</t>
  </si>
  <si>
    <t>Hamerský Špičák</t>
  </si>
  <si>
    <t>Ocasovský vrch</t>
  </si>
  <si>
    <t>N50° 41.388 E14° 51.059</t>
  </si>
  <si>
    <t>Nebovid</t>
  </si>
  <si>
    <t>Kohoutovická Baba</t>
  </si>
  <si>
    <t>N49° 08.147 E16° 32.604</t>
  </si>
  <si>
    <t>Ládví</t>
  </si>
  <si>
    <t>Pražská plošina</t>
  </si>
  <si>
    <t>N50° 08.166 E14° 27.876</t>
  </si>
  <si>
    <t>U Ruské věže</t>
  </si>
  <si>
    <t>N50° 12.053 E13° 04.405</t>
  </si>
  <si>
    <t>Pramenáč</t>
  </si>
  <si>
    <t>Krudum</t>
  </si>
  <si>
    <t>Rozhledy</t>
  </si>
  <si>
    <t>N50° 08.405 E12° 43.489</t>
  </si>
  <si>
    <t>Božanovský Špičák</t>
  </si>
  <si>
    <t>Velká Hejšovina</t>
  </si>
  <si>
    <t>N50° 30.864 E16° 18.906</t>
  </si>
  <si>
    <t>N50° 30.995 E15° 20.364</t>
  </si>
  <si>
    <t>Pteč</t>
  </si>
  <si>
    <t>Vojna</t>
  </si>
  <si>
    <t>N49° 35.091 E14° 06.217</t>
  </si>
  <si>
    <t>Hřebec</t>
  </si>
  <si>
    <t>N50° 50.548 E14° 29.529</t>
  </si>
  <si>
    <t>Michalův vrch</t>
  </si>
  <si>
    <t>N49° 55.181 E16° 47.104</t>
  </si>
  <si>
    <t>Pálenisko</t>
  </si>
  <si>
    <t>Pastýřův vrch</t>
  </si>
  <si>
    <t>N49° 24.154 E17° 58.475</t>
  </si>
  <si>
    <t>Velká Kakada</t>
  </si>
  <si>
    <t>bezejmenný (580 m)</t>
  </si>
  <si>
    <t>N49° 14.629 E13° 55.865</t>
  </si>
  <si>
    <t>Radešín</t>
  </si>
  <si>
    <t>N50° 41.831 E14° 03.571</t>
  </si>
  <si>
    <t>N50° 27.171 E13° 47.754</t>
  </si>
  <si>
    <t>Šroubený</t>
  </si>
  <si>
    <t>N50° 35.642 E14° 38.181</t>
  </si>
  <si>
    <t>Válečková Kyčera</t>
  </si>
  <si>
    <t>Uhelný vrch</t>
  </si>
  <si>
    <t>N50° 08.617 E12° 54.754</t>
  </si>
  <si>
    <t>Turov</t>
  </si>
  <si>
    <t>Švédský vrch</t>
  </si>
  <si>
    <t>N50° 30.658 E16° 08.933</t>
  </si>
  <si>
    <t>N50° 45.586 E14° 36.372</t>
  </si>
  <si>
    <t>Chrastenský vrch</t>
  </si>
  <si>
    <t>N50° 41.927 E14° 52.718</t>
  </si>
  <si>
    <t>Chruč</t>
  </si>
  <si>
    <t>N49° 53.904 E13° 54.351</t>
  </si>
  <si>
    <t>Křížový vrch</t>
  </si>
  <si>
    <t>Líska</t>
  </si>
  <si>
    <t>N50° 27.211 E13° 51.350</t>
  </si>
  <si>
    <t>Myšince</t>
  </si>
  <si>
    <t>N49° 01.545 E17° 35.258</t>
  </si>
  <si>
    <t>Uherčické staré hory</t>
  </si>
  <si>
    <t>N50° 02.729 E16° 51.050</t>
  </si>
  <si>
    <t>Čečetkov</t>
  </si>
  <si>
    <t>N49° 23.651 E17° 50.927</t>
  </si>
  <si>
    <t>Táhlina</t>
  </si>
  <si>
    <t>N50° 31.620 E13° 56.088</t>
  </si>
  <si>
    <t>Kubačka</t>
  </si>
  <si>
    <t>N50° 34.259 E14° 00.534</t>
  </si>
  <si>
    <t>N49° 48.608 E14° 29.032</t>
  </si>
  <si>
    <t>Dránský žlíbek</t>
  </si>
  <si>
    <t>Jedle</t>
  </si>
  <si>
    <t>N49° 23.294 E16° 34.429</t>
  </si>
  <si>
    <t>Kotouč</t>
  </si>
  <si>
    <t>N49° 35.039 E18° 06.744</t>
  </si>
  <si>
    <t>N49° 46.298 E14° 36.513</t>
  </si>
  <si>
    <t>Trojhora</t>
  </si>
  <si>
    <t>Kalich</t>
  </si>
  <si>
    <t>N50° 35.608 E14° 42.143</t>
  </si>
  <si>
    <t>Rovný</t>
  </si>
  <si>
    <t>N50° 37.776 E13° 58.659</t>
  </si>
  <si>
    <t>Kluč</t>
  </si>
  <si>
    <t>N50° 03.518 E17° 06.521</t>
  </si>
  <si>
    <t>Loučka</t>
  </si>
  <si>
    <t>N49° 26.188 E13° 39.472</t>
  </si>
  <si>
    <t>Javornická hůra</t>
  </si>
  <si>
    <t>Na Skalkách</t>
  </si>
  <si>
    <t>N49° 40.854 E15° 00.872</t>
  </si>
  <si>
    <t>Strážnice</t>
  </si>
  <si>
    <t>N50° 13.917 E17° 35.909</t>
  </si>
  <si>
    <t>N49° 49.657 E14° 24.356</t>
  </si>
  <si>
    <t>Hněvín</t>
  </si>
  <si>
    <t>N50° 31.231 E13° 37.992</t>
  </si>
  <si>
    <t>Vysoký les</t>
  </si>
  <si>
    <t>N48° 56.327 E13° 55.185</t>
  </si>
  <si>
    <t>Mirotický vrch</t>
  </si>
  <si>
    <t>Kříchová</t>
  </si>
  <si>
    <t>Poluška V</t>
  </si>
  <si>
    <t>N48° 46.576 E14° 20.180</t>
  </si>
  <si>
    <t>N49° 09.268 E15° 20.250</t>
  </si>
  <si>
    <t>Trmovský vrch</t>
  </si>
  <si>
    <t>Huseň</t>
  </si>
  <si>
    <t>N50° 16.200 E13° 08.979</t>
  </si>
  <si>
    <t>Andělská hora</t>
  </si>
  <si>
    <t>Podkova</t>
  </si>
  <si>
    <t>N50° 12.336 E12° 57.826</t>
  </si>
  <si>
    <t>N49° 49.214 E13° 57.558</t>
  </si>
  <si>
    <t>Popovičský vrch</t>
  </si>
  <si>
    <t>N50° 47.632 E14° 17.069</t>
  </si>
  <si>
    <t>Lípa</t>
  </si>
  <si>
    <t>Sirská hora</t>
  </si>
  <si>
    <t>N49° 56.112 E13° 44.179</t>
  </si>
  <si>
    <t>Nekras</t>
  </si>
  <si>
    <t>N50° 45.623 E15° 14.644</t>
  </si>
  <si>
    <t>Kalený vrch</t>
  </si>
  <si>
    <t>Kohoutová</t>
  </si>
  <si>
    <t>N49° 07.542 E13° 45.223</t>
  </si>
  <si>
    <t>N50° 49.493 E14° 31.981</t>
  </si>
  <si>
    <t>Na Nivách</t>
  </si>
  <si>
    <t>N49° 25.040 E16° 03.463</t>
  </si>
  <si>
    <t>Vrchy</t>
  </si>
  <si>
    <t>Čermákův vrch</t>
  </si>
  <si>
    <t>N49° 18.275 E14° 38.320</t>
  </si>
  <si>
    <t>Řežava</t>
  </si>
  <si>
    <t>N49° 11.844 E16° 59.066</t>
  </si>
  <si>
    <t>N50° 38.305 E14° 34.233</t>
  </si>
  <si>
    <t>Výška</t>
  </si>
  <si>
    <t>Promi- 
nence</t>
  </si>
  <si>
    <t>Klíčové sedlo</t>
  </si>
  <si>
    <t>Pohoří</t>
  </si>
  <si>
    <t>Datum</t>
  </si>
  <si>
    <t>Poznámka</t>
  </si>
  <si>
    <t>JO grafX</t>
  </si>
  <si>
    <t>NE grafX</t>
  </si>
  <si>
    <t>sedlo Hvězda</t>
  </si>
  <si>
    <t>Nejbližší
vyšší</t>
  </si>
  <si>
    <t>Slavičínský průsmyk</t>
  </si>
  <si>
    <t>Jaworzynka</t>
  </si>
  <si>
    <t>sedlo Pindula</t>
  </si>
  <si>
    <t>Velké Ralsko</t>
  </si>
  <si>
    <t>Královecký průsmyk</t>
  </si>
  <si>
    <t>Beskydské sedlo</t>
  </si>
  <si>
    <t>jižní sedlo</t>
  </si>
  <si>
    <t>Papajské sedlo</t>
  </si>
  <si>
    <t>severní sedlo</t>
  </si>
  <si>
    <t>rozc. Křížový buk</t>
  </si>
  <si>
    <t>VJV sedlo</t>
  </si>
  <si>
    <t>JV sedlo</t>
  </si>
  <si>
    <t>VSV sedlo</t>
  </si>
  <si>
    <t>JZ sedlo</t>
  </si>
  <si>
    <t>Myslík</t>
  </si>
  <si>
    <t>východní sedlo</t>
  </si>
  <si>
    <t>Buk republiky</t>
  </si>
  <si>
    <t>SSZ sedlo</t>
  </si>
  <si>
    <t>sedlo s Kameňákem</t>
  </si>
  <si>
    <t>SV sedlo</t>
  </si>
  <si>
    <t>ZSZ sedlo</t>
  </si>
  <si>
    <t>u hájovny Baková</t>
  </si>
  <si>
    <t>Domažlický průsmyk</t>
  </si>
  <si>
    <t>SZ sedlo</t>
  </si>
  <si>
    <t>JJV sedlo</t>
  </si>
  <si>
    <t>Hůrecká cesta</t>
  </si>
  <si>
    <t>západní sedlo</t>
  </si>
  <si>
    <t>Těně</t>
  </si>
  <si>
    <t>ZJZ sedlo</t>
  </si>
  <si>
    <t>sedlo s Kazničovem</t>
  </si>
  <si>
    <t>CZ/DE hranice</t>
  </si>
  <si>
    <t>J sedlo</t>
  </si>
  <si>
    <t>silnice 259</t>
  </si>
  <si>
    <t>Hřebenový buk</t>
  </si>
  <si>
    <t>JJZ sedlo</t>
  </si>
  <si>
    <t>alej Smíření</t>
  </si>
  <si>
    <t>sedlo s Trojačkou</t>
  </si>
  <si>
    <t>Čarták</t>
  </si>
  <si>
    <t>sedlo s Kalištěm</t>
  </si>
  <si>
    <t>Jakule</t>
  </si>
  <si>
    <t>Machovský kříž</t>
  </si>
  <si>
    <t>Chrastenský rybník</t>
  </si>
  <si>
    <t>skiareál Troják</t>
  </si>
  <si>
    <t>SSV sedlo</t>
  </si>
  <si>
    <t>Izolace</t>
  </si>
  <si>
    <r>
      <rPr>
        <sz val="14"/>
        <color rgb="FF3D478F"/>
        <rFont val="Tahoma"/>
        <family val="2"/>
        <charset val="238"/>
      </rPr>
      <t>ULTRATISÍCOVKY.cz /</t>
    </r>
    <r>
      <rPr>
        <b/>
        <sz val="14"/>
        <color rgb="FF3D478F"/>
        <rFont val="Tahoma"/>
        <family val="2"/>
        <charset val="238"/>
      </rPr>
      <t xml:space="preserve"> ULTRAKOPCE</t>
    </r>
  </si>
  <si>
    <t>J od Počerad</t>
  </si>
  <si>
    <t>S od Červené Vody</t>
  </si>
  <si>
    <t>sedlo u Smolova</t>
  </si>
  <si>
    <t>SV od Bezdězu</t>
  </si>
  <si>
    <t>Na Pomezí</t>
  </si>
  <si>
    <t>S od Strání</t>
  </si>
  <si>
    <t>Horní Lideč</t>
  </si>
  <si>
    <t>E442 SV od Jítravy</t>
  </si>
  <si>
    <t>Lázně Kynžvart</t>
  </si>
  <si>
    <t>Boskovická brázda u Světlé</t>
  </si>
  <si>
    <t>J od Olešského rybníka</t>
  </si>
  <si>
    <t>Pačejov</t>
  </si>
  <si>
    <t>Jihlava</t>
  </si>
  <si>
    <t>V od Žďáru</t>
  </si>
  <si>
    <t>Štikov (Nová Paka)</t>
  </si>
  <si>
    <t>J od Krásného Údolí</t>
  </si>
  <si>
    <t>sedlo u Kozlan</t>
  </si>
  <si>
    <t>odkaliště S od Lipky</t>
  </si>
  <si>
    <t>u Konojed</t>
  </si>
  <si>
    <t>Kařízek</t>
  </si>
  <si>
    <t>Dálnice D8</t>
  </si>
  <si>
    <t>nad Horním Údolím</t>
  </si>
  <si>
    <t>V od Mařenic</t>
  </si>
  <si>
    <t>SZ od Mieroszówa</t>
  </si>
  <si>
    <t>ZJZ od Liptálu</t>
  </si>
  <si>
    <t>Oldřichovské sedlo</t>
  </si>
  <si>
    <t>Rybník</t>
  </si>
  <si>
    <t>u Částkova</t>
  </si>
  <si>
    <t>přechod Travná</t>
  </si>
  <si>
    <t>Lučany nad Nisou</t>
  </si>
  <si>
    <t>JV od Komně</t>
  </si>
  <si>
    <t>V od Hluboké</t>
  </si>
  <si>
    <t>Lovečkovice</t>
  </si>
  <si>
    <t>Hostašovice</t>
  </si>
  <si>
    <t>V od Radejčína</t>
  </si>
  <si>
    <t>SV od Nové Vsi</t>
  </si>
  <si>
    <t>Dívčice</t>
  </si>
  <si>
    <t>Černčice</t>
  </si>
  <si>
    <t>JZ od Jonsdorfu</t>
  </si>
  <si>
    <t>sedlo s Milešovkou</t>
  </si>
  <si>
    <t>žst Loucká</t>
  </si>
  <si>
    <t>D5 pod Přimdou</t>
  </si>
  <si>
    <t>Z od Polné na Šumavě</t>
  </si>
  <si>
    <t>SSV od Sehradu</t>
  </si>
  <si>
    <t>J od Řetouně</t>
  </si>
  <si>
    <t>Malé Chvojno</t>
  </si>
  <si>
    <t>Z od Hrobčic</t>
  </si>
  <si>
    <t>J od Libčevsi</t>
  </si>
  <si>
    <t>J od Janského Údolí</t>
  </si>
  <si>
    <t>Křižanské sedlo</t>
  </si>
  <si>
    <t>Hrdoňovice</t>
  </si>
  <si>
    <t>JZ od Chełmsko Śląskie</t>
  </si>
  <si>
    <t>JV od Chudenic</t>
  </si>
  <si>
    <t>Nová Huť</t>
  </si>
  <si>
    <t>letiště Lužice</t>
  </si>
  <si>
    <t>V od Lukova</t>
  </si>
  <si>
    <t>J od Opatovce</t>
  </si>
  <si>
    <t>sedlo s Ortelem</t>
  </si>
  <si>
    <t>SV od Ludvíkovic</t>
  </si>
  <si>
    <t>u Benešova n. Č.</t>
  </si>
  <si>
    <t>žst Štramberk</t>
  </si>
  <si>
    <t>letiště Moravská Třebová</t>
  </si>
  <si>
    <t>S od Dlažova</t>
  </si>
  <si>
    <t>Z od Tuhaně</t>
  </si>
  <si>
    <t>Blíževedly</t>
  </si>
  <si>
    <t>V od Bělušic</t>
  </si>
  <si>
    <t>sedlo nad Občovem</t>
  </si>
  <si>
    <t>J od Žernovníku</t>
  </si>
  <si>
    <t>ZSZ od Poličky</t>
  </si>
  <si>
    <t>hranice Lužických hor</t>
  </si>
  <si>
    <t>obec Raná</t>
  </si>
  <si>
    <t>Z od Sedlece</t>
  </si>
  <si>
    <t>SV od Držkové</t>
  </si>
  <si>
    <t>S od Zálesní Lhoty</t>
  </si>
  <si>
    <t>sedlo s Troskami</t>
  </si>
  <si>
    <t>Horní Polubný</t>
  </si>
  <si>
    <t>JZ od Heřmanic</t>
  </si>
  <si>
    <t>sedlo s Bezdězem</t>
  </si>
  <si>
    <t>J od Dolních Krut</t>
  </si>
  <si>
    <t>sedlo s Čerchovem</t>
  </si>
  <si>
    <t>sedlo s Chmeľovou</t>
  </si>
  <si>
    <t>Pustý rybník</t>
  </si>
  <si>
    <t>Hlavňovice</t>
  </si>
  <si>
    <t>JV od Hrabišína</t>
  </si>
  <si>
    <t>Červenovodské sedlo</t>
  </si>
  <si>
    <t>silnice II/115</t>
  </si>
  <si>
    <t>J okraj Neštětic</t>
  </si>
  <si>
    <t>Záchlumí</t>
  </si>
  <si>
    <t>sedlo se Smrkem</t>
  </si>
  <si>
    <t>JV od Předního Arnoštova</t>
  </si>
  <si>
    <t>V od v.n. Přísečnice</t>
  </si>
  <si>
    <t>SV od Hněvanova</t>
  </si>
  <si>
    <t>JV od Broumů</t>
  </si>
  <si>
    <t>JV od Číhaně</t>
  </si>
  <si>
    <t>Rudíkovy</t>
  </si>
  <si>
    <t>JZ od Ženklavy</t>
  </si>
  <si>
    <t>SSV od Heřmanovic</t>
  </si>
  <si>
    <t>JV od Kolešova</t>
  </si>
  <si>
    <t>Borek (Kařez)</t>
  </si>
  <si>
    <t>Třebovická brána</t>
  </si>
  <si>
    <t>Trutnov</t>
  </si>
  <si>
    <t>J od Skokov</t>
  </si>
  <si>
    <t>JV od Svinošic</t>
  </si>
  <si>
    <t>JZ od Volfartic</t>
  </si>
  <si>
    <t>u Leutersdorfu</t>
  </si>
  <si>
    <t>S od Braňan</t>
  </si>
  <si>
    <t>JZ od Heřmanovic</t>
  </si>
  <si>
    <t>sedlo s Ralskem</t>
  </si>
  <si>
    <t>JV od Chlumu</t>
  </si>
  <si>
    <t>Albrechtice</t>
  </si>
  <si>
    <t>SZ od Černošína</t>
  </si>
  <si>
    <t>V od Brodců</t>
  </si>
  <si>
    <t>V od Litenčic</t>
  </si>
  <si>
    <t>J od Všeradic</t>
  </si>
  <si>
    <t>V od Pihele</t>
  </si>
  <si>
    <t>J od Komořan</t>
  </si>
  <si>
    <t>Z od Němčic</t>
  </si>
  <si>
    <t>Silnice I/45</t>
  </si>
  <si>
    <t>VJV od Kaplice</t>
  </si>
  <si>
    <t>SV od Trnavy</t>
  </si>
  <si>
    <t>JJZ od Vidče</t>
  </si>
  <si>
    <t>S od Krásné Lípy</t>
  </si>
  <si>
    <t>SV od Hraběšic</t>
  </si>
  <si>
    <t>S okraj Klatov</t>
  </si>
  <si>
    <t>Paršovice</t>
  </si>
  <si>
    <t>JV od Sopotnice</t>
  </si>
  <si>
    <t>V od Chrobol</t>
  </si>
  <si>
    <t>sedlo s Šedinou</t>
  </si>
  <si>
    <t>Bruntál</t>
  </si>
  <si>
    <t>sedlo nad Lesáky</t>
  </si>
  <si>
    <t>Nový Bor</t>
  </si>
  <si>
    <t>Teplice</t>
  </si>
  <si>
    <t>rozc. Jaronín</t>
  </si>
  <si>
    <t>SZ od Kytlice</t>
  </si>
  <si>
    <t>Tisovka</t>
  </si>
  <si>
    <t>SV od Nové vsi</t>
  </si>
  <si>
    <t>S od Velkého Boru</t>
  </si>
  <si>
    <t>u Třemešného</t>
  </si>
  <si>
    <t>V od Martinic</t>
  </si>
  <si>
    <t>J od Brankovic</t>
  </si>
  <si>
    <t>Rejvíz</t>
  </si>
  <si>
    <t>sedlo s Pustým zámkem</t>
  </si>
  <si>
    <t>Tisá</t>
  </si>
  <si>
    <t>sedlo s Ostrým</t>
  </si>
  <si>
    <t>Z okraj Rybí</t>
  </si>
  <si>
    <t>sedlo s Tlustcem</t>
  </si>
  <si>
    <t>Z od Bochova</t>
  </si>
  <si>
    <t>J od Radějovic</t>
  </si>
  <si>
    <t>JZ od Syřenova</t>
  </si>
  <si>
    <t>JV od Kuřimi</t>
  </si>
  <si>
    <t>Chodová Planá</t>
  </si>
  <si>
    <t>S od Janovic</t>
  </si>
  <si>
    <t>JV od Křepkovic</t>
  </si>
  <si>
    <t>Plichtice</t>
  </si>
  <si>
    <t>V od Sudkova Dolu</t>
  </si>
  <si>
    <t>JJV od Čejče</t>
  </si>
  <si>
    <t>SV od VE Lipno I</t>
  </si>
  <si>
    <t>silnice I/19</t>
  </si>
  <si>
    <t>Z od Klingenthalu</t>
  </si>
  <si>
    <t>SV od Maršova</t>
  </si>
  <si>
    <t>SZ od Předslavic</t>
  </si>
  <si>
    <t>Zastávka</t>
  </si>
  <si>
    <t>Z od Prostředního Krušce</t>
  </si>
  <si>
    <t>J od Strupšína</t>
  </si>
  <si>
    <t>Z od Provodova</t>
  </si>
  <si>
    <t>Vlčkovice</t>
  </si>
  <si>
    <t>Z od Liptálu</t>
  </si>
  <si>
    <t>JJZ od Lovečkovic</t>
  </si>
  <si>
    <t>VSV od Nosislavi</t>
  </si>
  <si>
    <t>J od Doubravníku</t>
  </si>
  <si>
    <t>pod Hamrštejnem</t>
  </si>
  <si>
    <t>S od Ostrovačic</t>
  </si>
  <si>
    <t>Kelčovské sedlo</t>
  </si>
  <si>
    <t>sedlo s Luží</t>
  </si>
  <si>
    <t>sedlo s Klíčem</t>
  </si>
  <si>
    <t>SV od Hrabenova</t>
  </si>
  <si>
    <t>Dlouhoňovice</t>
  </si>
  <si>
    <t>Z od Fryštáku</t>
  </si>
  <si>
    <t>Koberovy</t>
  </si>
  <si>
    <t>JJZ od České Meze</t>
  </si>
  <si>
    <t>J od Rusavy</t>
  </si>
  <si>
    <t>býv. Zadní Chalupy</t>
  </si>
  <si>
    <t>sedlo s Přimdou</t>
  </si>
  <si>
    <t>SZ od Lukavice</t>
  </si>
  <si>
    <t>SV od Voděrad</t>
  </si>
  <si>
    <t>JZ od Tachova</t>
  </si>
  <si>
    <t>JZ od Mříčné</t>
  </si>
  <si>
    <t>SZ od Únějovic</t>
  </si>
  <si>
    <t>Hojná Voda</t>
  </si>
  <si>
    <t>žst Malonice</t>
  </si>
  <si>
    <t>SZ od Chlumské</t>
  </si>
  <si>
    <t>SV od Čejkov</t>
  </si>
  <si>
    <t>JZ od Měrčína</t>
  </si>
  <si>
    <t>VSV od Krompachu</t>
  </si>
  <si>
    <t>V od Brtníků</t>
  </si>
  <si>
    <t>VJV od Suchova</t>
  </si>
  <si>
    <t>S od Nítkovic</t>
  </si>
  <si>
    <t>Libínské Sedlo</t>
  </si>
  <si>
    <t>SV od Petrovic</t>
  </si>
  <si>
    <t>S od Leštiny</t>
  </si>
  <si>
    <t>S od Klentnice</t>
  </si>
  <si>
    <t>žst Oldřichov</t>
  </si>
  <si>
    <t>sedlo se Skalkou</t>
  </si>
  <si>
    <t>Oldřichovice</t>
  </si>
  <si>
    <t>jižní část Metylovic</t>
  </si>
  <si>
    <t>S od Mezní Louky</t>
  </si>
  <si>
    <t>JZ od Čebína</t>
  </si>
  <si>
    <t>SZS od Sedlejova</t>
  </si>
  <si>
    <t>u Stříteže</t>
  </si>
  <si>
    <t>S od PR Maiberg</t>
  </si>
  <si>
    <t>S od Neslovic</t>
  </si>
  <si>
    <t>Podůlší</t>
  </si>
  <si>
    <t>Z od Svratky</t>
  </si>
  <si>
    <t>V od Bartošovic</t>
  </si>
  <si>
    <t>JV od Žulové</t>
  </si>
  <si>
    <t>S od PP Stará Ves</t>
  </si>
  <si>
    <t>SV od Pěnčína</t>
  </si>
  <si>
    <t>ZSZ od Smědeče</t>
  </si>
  <si>
    <t>S od Kozlova</t>
  </si>
  <si>
    <t>Obora</t>
  </si>
  <si>
    <t>Z od Šumavských Hoštic</t>
  </si>
  <si>
    <t>JV od Nezamyslic</t>
  </si>
  <si>
    <t>JV od Svojetína</t>
  </si>
  <si>
    <t>SV od Horek</t>
  </si>
  <si>
    <t>SV od Mosteckého jezera</t>
  </si>
  <si>
    <t>JZ od Karlovy Vsi</t>
  </si>
  <si>
    <t>JZ od Křepenic</t>
  </si>
  <si>
    <t>V od Kolšova</t>
  </si>
  <si>
    <t>Z od Mlázovic</t>
  </si>
  <si>
    <t>S od Studánek</t>
  </si>
  <si>
    <t>JV od Šanova</t>
  </si>
  <si>
    <t>Křenov</t>
  </si>
  <si>
    <t>JV od Kotviny</t>
  </si>
  <si>
    <t>S od Chyše</t>
  </si>
  <si>
    <t>Z od Onoho Světa</t>
  </si>
  <si>
    <t>Krátká</t>
  </si>
  <si>
    <t>Nemilkov</t>
  </si>
  <si>
    <t>Moravský Kočov</t>
  </si>
  <si>
    <t>V od Stupavy</t>
  </si>
  <si>
    <t>V od Stadlern</t>
  </si>
  <si>
    <t>V od Podmokel</t>
  </si>
  <si>
    <t>SZ od Lomnice</t>
  </si>
  <si>
    <t>Vráž</t>
  </si>
  <si>
    <t>S od Žihle</t>
  </si>
  <si>
    <t>SV od Přívratu</t>
  </si>
  <si>
    <t>SZ od Dolního Lochova</t>
  </si>
  <si>
    <t>J od Malhostovic</t>
  </si>
  <si>
    <t>J od Hošťálkov</t>
  </si>
  <si>
    <t>V od Klopot</t>
  </si>
  <si>
    <t>Z od Pnětluk</t>
  </si>
  <si>
    <t>SV od Pohorské Vsi</t>
  </si>
  <si>
    <t>SZ od Horního Slavkova</t>
  </si>
  <si>
    <t>SZ od Věckovic</t>
  </si>
  <si>
    <t>JV od Trpína</t>
  </si>
  <si>
    <t>V od Votic</t>
  </si>
  <si>
    <t>SV od Předslavi</t>
  </si>
  <si>
    <t>VJV od Drhov</t>
  </si>
  <si>
    <t>S okraj Horní Řasnice</t>
  </si>
  <si>
    <t>Březůvky</t>
  </si>
  <si>
    <t>JJZ od Ostrovánek</t>
  </si>
  <si>
    <t>Z od Uhřic</t>
  </si>
  <si>
    <t>Provázková louka</t>
  </si>
  <si>
    <t>JZ od Novosedel</t>
  </si>
  <si>
    <t>sedlo nad Pasekami</t>
  </si>
  <si>
    <t>J část Seče</t>
  </si>
  <si>
    <t>SZ od Hrabišína</t>
  </si>
  <si>
    <t>sedlo s Vrátenskou</t>
  </si>
  <si>
    <t>JZ od Golf Kaskáda</t>
  </si>
  <si>
    <t>V od Budilova</t>
  </si>
  <si>
    <t>J od Holčovic</t>
  </si>
  <si>
    <t>V od Olešné</t>
  </si>
  <si>
    <t>E55</t>
  </si>
  <si>
    <t>V od Moravského Berouna</t>
  </si>
  <si>
    <t>Rašovské sedlo</t>
  </si>
  <si>
    <t>JV od Lipnice nad Sázavou</t>
  </si>
  <si>
    <t>u Malé Pravčické brány</t>
  </si>
  <si>
    <t>Třeštík</t>
  </si>
  <si>
    <t>Větrná (Malšín)</t>
  </si>
  <si>
    <t>Stupčice</t>
  </si>
  <si>
    <t>JV od Třebohostic</t>
  </si>
  <si>
    <t>Z od Štěrbů louka</t>
  </si>
  <si>
    <t>J od Adršpachu</t>
  </si>
  <si>
    <t>býv. Velká Střelná</t>
  </si>
  <si>
    <t>V okraj Hluboké</t>
  </si>
  <si>
    <t>SV od obce Rádlo</t>
  </si>
  <si>
    <t>VJV od Mikulášovic</t>
  </si>
  <si>
    <t>SV od Nalžovic</t>
  </si>
  <si>
    <t>Pístovice</t>
  </si>
  <si>
    <t>V od Prášil</t>
  </si>
  <si>
    <t>sedlo s Velkým Stožkem</t>
  </si>
  <si>
    <t>S od Svahové</t>
  </si>
  <si>
    <t>Nesměň</t>
  </si>
  <si>
    <t>JZ od Nové Lhoty</t>
  </si>
  <si>
    <t>žst Chřibská</t>
  </si>
  <si>
    <t>S od Štítar</t>
  </si>
  <si>
    <t>V od Kamenice</t>
  </si>
  <si>
    <t>J os Šitbořic</t>
  </si>
  <si>
    <t>ZSZ od Horní Cerekve</t>
  </si>
  <si>
    <t>Zborovy</t>
  </si>
  <si>
    <t>JZ od Domažlic</t>
  </si>
  <si>
    <t>J od Hlinné</t>
  </si>
  <si>
    <t>Horka u Staré Paky</t>
  </si>
  <si>
    <t>V od Dolního Houžovce</t>
  </si>
  <si>
    <t>sedlo s Dubem</t>
  </si>
  <si>
    <t>SV sedlo s Lysou</t>
  </si>
  <si>
    <t>sedlo s Hradištěm</t>
  </si>
  <si>
    <t>SZ od Heřmanovic</t>
  </si>
  <si>
    <t>V od Daňkovic</t>
  </si>
  <si>
    <t>S od Častrova</t>
  </si>
  <si>
    <t>S část Albrechtic</t>
  </si>
  <si>
    <t>S od Práchně</t>
  </si>
  <si>
    <t>Vysokov</t>
  </si>
  <si>
    <t>JZ od Velkých Pavlovic</t>
  </si>
  <si>
    <t>žst Chroboly</t>
  </si>
  <si>
    <t>V od Lobendavy</t>
  </si>
  <si>
    <t>sedlo s Oblíkem</t>
  </si>
  <si>
    <t>J od Hojkova</t>
  </si>
  <si>
    <t>Aš</t>
  </si>
  <si>
    <t>JZ od Jakubovic</t>
  </si>
  <si>
    <t>V od Neveklova</t>
  </si>
  <si>
    <t>V od Vysoké Lípy</t>
  </si>
  <si>
    <t>Letiště Mnichovo Hradiště</t>
  </si>
  <si>
    <t>sedlo s Kohoutem</t>
  </si>
  <si>
    <t>Cikháj</t>
  </si>
  <si>
    <t>SV od Babin</t>
  </si>
  <si>
    <t>S od Ždírce nad Doubravou</t>
  </si>
  <si>
    <t>Dzbel</t>
  </si>
  <si>
    <t>V od Královeckého Špičáku</t>
  </si>
  <si>
    <t>V od Modlína</t>
  </si>
  <si>
    <t>Sklenařice</t>
  </si>
  <si>
    <t>SZ od Člunku</t>
  </si>
  <si>
    <t>SV od Želkovice</t>
  </si>
  <si>
    <t>sedlo s Širokým kamenem</t>
  </si>
  <si>
    <t>Z od Ostopovic</t>
  </si>
  <si>
    <t>Klánovice</t>
  </si>
  <si>
    <t>SZ od Mikulova</t>
  </si>
  <si>
    <t>Milíře u Rovné</t>
  </si>
  <si>
    <t>Košov</t>
  </si>
  <si>
    <t>u Životic</t>
  </si>
  <si>
    <t>Jedlí</t>
  </si>
  <si>
    <t>Zadní Ptákovice</t>
  </si>
  <si>
    <t>V od Arnultovic</t>
  </si>
  <si>
    <t>JV od Žichova</t>
  </si>
  <si>
    <t>u zámku Javorná</t>
  </si>
  <si>
    <t>V okraj Žebráku</t>
  </si>
  <si>
    <t>V od Vlčnova</t>
  </si>
  <si>
    <t>SZ okraj Hustopečí</t>
  </si>
  <si>
    <t>sedlo s Malým Roudným</t>
  </si>
  <si>
    <t>JZ od Neveklova</t>
  </si>
  <si>
    <t>SV od Závisti</t>
  </si>
  <si>
    <t>J od Suchého</t>
  </si>
  <si>
    <t>Vlčí sedlo</t>
  </si>
  <si>
    <t>J od Řesanic</t>
  </si>
  <si>
    <t>S od Borovnice</t>
  </si>
  <si>
    <t>SV od Třemešné</t>
  </si>
  <si>
    <t>Záborná Lhota</t>
  </si>
  <si>
    <t>zastávka Pod Resslem</t>
  </si>
  <si>
    <t>SV od Volar</t>
  </si>
  <si>
    <t>S od Českého Chloumku</t>
  </si>
  <si>
    <t>Přídolí</t>
  </si>
  <si>
    <t>Z od Sumrakova</t>
  </si>
  <si>
    <t>Felbabka</t>
  </si>
  <si>
    <t>S od Dachov</t>
  </si>
  <si>
    <t>Vacov</t>
  </si>
  <si>
    <t>S od Skleného nad Oslavou</t>
  </si>
  <si>
    <t>Z od Soběslavi</t>
  </si>
  <si>
    <t>JZ od Srní</t>
  </si>
  <si>
    <t>Blaník</t>
  </si>
  <si>
    <t>Bacín</t>
  </si>
  <si>
    <r>
      <t xml:space="preserve"> Souřadnice
</t>
    </r>
    <r>
      <rPr>
        <sz val="8"/>
        <color rgb="FF666699"/>
        <rFont val="Tahoma"/>
        <family val="2"/>
        <charset val="238"/>
      </rPr>
      <t xml:space="preserve"> (kompletní mapa </t>
    </r>
    <r>
      <rPr>
        <sz val="8"/>
        <color rgb="FF333399"/>
        <rFont val="Tahoma"/>
        <family val="2"/>
        <charset val="238"/>
      </rPr>
      <t>tady</t>
    </r>
    <r>
      <rPr>
        <sz val="8"/>
        <color rgb="FF666699"/>
        <rFont val="Tahoma"/>
        <family val="2"/>
        <charset val="238"/>
      </rPr>
      <t>)</t>
    </r>
  </si>
  <si>
    <t>Kraj</t>
  </si>
  <si>
    <t>U</t>
  </si>
  <si>
    <t>Z</t>
  </si>
  <si>
    <t>T</t>
  </si>
  <si>
    <t>E</t>
  </si>
  <si>
    <t>K</t>
  </si>
  <si>
    <t>M</t>
  </si>
  <si>
    <t>L</t>
  </si>
  <si>
    <t>H</t>
  </si>
  <si>
    <t>S</t>
  </si>
  <si>
    <t>J</t>
  </si>
  <si>
    <t>B</t>
  </si>
  <si>
    <t>P</t>
  </si>
  <si>
    <t>C</t>
  </si>
  <si>
    <t>A</t>
  </si>
  <si>
    <t>Stecówka</t>
  </si>
  <si>
    <t>N50° 48.451 E14° 44.988</t>
  </si>
  <si>
    <t>Věncová hora</t>
  </si>
  <si>
    <t>Mladý háj</t>
  </si>
  <si>
    <t>Končina</t>
  </si>
  <si>
    <t>N50° 12.617 E12° 47.656</t>
  </si>
  <si>
    <t>Medvědí vrch</t>
  </si>
  <si>
    <t>N50° 09.326 E17° 23.382</t>
  </si>
  <si>
    <t>jihozápadní sedlo</t>
  </si>
  <si>
    <t>Velký kopec</t>
  </si>
  <si>
    <t>N50° 15.980 E17° 34.472</t>
  </si>
  <si>
    <t>Zubštejn</t>
  </si>
  <si>
    <t>sedlo u Lesoňovic</t>
  </si>
  <si>
    <t>Karlštejn</t>
  </si>
  <si>
    <t>N49° 42.927 E16° 04.039</t>
  </si>
  <si>
    <t>N49° 34.500 E18° 09.280</t>
  </si>
  <si>
    <t>N49° 33.876 E18° 05.065</t>
  </si>
  <si>
    <t>Stanovnická Kyčera</t>
  </si>
  <si>
    <t>Frňovské</t>
  </si>
  <si>
    <t>N49° 19.003 E18° 15.869</t>
  </si>
  <si>
    <t>Kamenitý kopec</t>
  </si>
  <si>
    <t>N50° 01.624 E17° 03.806</t>
  </si>
  <si>
    <t>Kunratický vrch</t>
  </si>
  <si>
    <t>Lipnický vrch</t>
  </si>
  <si>
    <t>N50° 48.783 E14° 25.567</t>
  </si>
  <si>
    <t>Na Kostele</t>
  </si>
  <si>
    <t>sedlo Z od Mikulova</t>
  </si>
  <si>
    <t>SV od Javořinky</t>
  </si>
  <si>
    <t>Veřovice</t>
  </si>
  <si>
    <t>SZ od Brniště</t>
  </si>
  <si>
    <t>J od Chodova</t>
  </si>
  <si>
    <t>Starý Rejvíz</t>
  </si>
  <si>
    <t>Nad Maršíkovem</t>
  </si>
  <si>
    <t>býv. hřbitov Líska</t>
  </si>
  <si>
    <t>Zákoutí</t>
  </si>
  <si>
    <t>N50° 35.191 E16° 13.247</t>
  </si>
  <si>
    <t>ULTRATISÍCOVKY A ULTRAKOPCE</t>
  </si>
  <si>
    <t>Sněžka</t>
  </si>
  <si>
    <t>Luční hora</t>
  </si>
  <si>
    <t>Vysoké Kolo</t>
  </si>
  <si>
    <t>Praděd</t>
  </si>
  <si>
    <t>Vysoká hole</t>
  </si>
  <si>
    <t>Kotel</t>
  </si>
  <si>
    <t>Králický Sněžník</t>
  </si>
  <si>
    <t>Keprník</t>
  </si>
  <si>
    <t>Plechý</t>
  </si>
  <si>
    <t>Blatný vrch</t>
  </si>
  <si>
    <t>Dlouhé stráně</t>
  </si>
  <si>
    <t>Jezerní hora</t>
  </si>
  <si>
    <t>Malý Sněžník</t>
  </si>
  <si>
    <t>Sušina</t>
  </si>
  <si>
    <t>Ždánidla</t>
  </si>
  <si>
    <t>Polom</t>
  </si>
  <si>
    <t>Tabule</t>
  </si>
  <si>
    <t>Kněhyně</t>
  </si>
  <si>
    <t>Klínovec</t>
  </si>
  <si>
    <t>Černá stráň</t>
  </si>
  <si>
    <t>Knížecí stolec</t>
  </si>
  <si>
    <t>Přilba</t>
  </si>
  <si>
    <t>Jelení loučky</t>
  </si>
  <si>
    <t>Travný</t>
  </si>
  <si>
    <t>Lysečina</t>
  </si>
  <si>
    <t>Obrovec</t>
  </si>
  <si>
    <t>Žlíbský vrch</t>
  </si>
  <si>
    <t>Křemelná</t>
  </si>
  <si>
    <t>Jizera</t>
  </si>
  <si>
    <t>Polecký vrch</t>
  </si>
  <si>
    <t>Velká Deštná</t>
  </si>
  <si>
    <t>Božídarský Špičák</t>
  </si>
  <si>
    <t>Lyra</t>
  </si>
  <si>
    <t>Žárový vrch</t>
  </si>
  <si>
    <t>Hůrecký vrch</t>
  </si>
  <si>
    <t>Chlustov</t>
  </si>
  <si>
    <t>Javorná</t>
  </si>
  <si>
    <t>Křemenná</t>
  </si>
  <si>
    <t>Vrchmezí</t>
  </si>
  <si>
    <t>Ropice</t>
  </si>
  <si>
    <t>Žlebský kopec</t>
  </si>
  <si>
    <t>Vysoký hřbet</t>
  </si>
  <si>
    <t>Skalnatý hřbet</t>
  </si>
  <si>
    <t>Jelenská hora</t>
  </si>
  <si>
    <t>Velký Polom</t>
  </si>
  <si>
    <t>Stožec</t>
  </si>
  <si>
    <t>Malý Polom</t>
  </si>
  <si>
    <t>Slavíč</t>
  </si>
  <si>
    <t>Myslivna</t>
  </si>
  <si>
    <t>Zadní Žalý</t>
  </si>
  <si>
    <t>Vysoká hora</t>
  </si>
  <si>
    <t>Jelení stráň</t>
  </si>
  <si>
    <t>Ještěd</t>
  </si>
  <si>
    <t>Černý les</t>
  </si>
  <si>
    <t>kanál Rýn-Mohan-Dunaj</t>
  </si>
  <si>
    <t>Bohdašínské sedlo</t>
  </si>
  <si>
    <t>Jablunkovský průsmyk</t>
  </si>
  <si>
    <t>V od Nového Klíčova</t>
  </si>
  <si>
    <t>Ramzovské sedlo</t>
  </si>
  <si>
    <t>sedlo pod Konečnou</t>
  </si>
  <si>
    <t>Mladkovské sedlo</t>
  </si>
  <si>
    <t>u Mitterteichu</t>
  </si>
  <si>
    <t>Jeřmanické sedlo</t>
  </si>
  <si>
    <t>sedlo Podolánky</t>
  </si>
  <si>
    <t>sedlo ve Fraunbergu</t>
  </si>
  <si>
    <t>sedlo nad Muroňkou</t>
  </si>
  <si>
    <t>rozcestí Vraniště</t>
  </si>
  <si>
    <t>sedlo u Březovíku</t>
  </si>
  <si>
    <t>Červenohorské sedlo</t>
  </si>
  <si>
    <t>Červený Potok</t>
  </si>
  <si>
    <t>sedlo nad Pasekou</t>
  </si>
  <si>
    <t>sedlo pod Petrovkou</t>
  </si>
  <si>
    <t>sedlo s Plechým</t>
  </si>
  <si>
    <t>Ježánky</t>
  </si>
  <si>
    <t>Kladské sedlo</t>
  </si>
  <si>
    <t>Videlské sedlo</t>
  </si>
  <si>
    <t>sedlo u Skříněřova</t>
  </si>
  <si>
    <t>sedlo Brennet</t>
  </si>
  <si>
    <t>Špičácké sedlo</t>
  </si>
  <si>
    <t>pod Kozím hřbetem</t>
  </si>
  <si>
    <t>sedlo se Žlebským</t>
  </si>
  <si>
    <t>U Korandy</t>
  </si>
  <si>
    <t>Přemyslovské sedlo</t>
  </si>
  <si>
    <t>Na Písčinách</t>
  </si>
  <si>
    <t>Makovské sedlo</t>
  </si>
  <si>
    <t>nad Hrnčířskými boudami</t>
  </si>
  <si>
    <t>sedlo Zvuk</t>
  </si>
  <si>
    <t>sedlo pod Harrasbergem</t>
  </si>
  <si>
    <t>bývalá Zlatá</t>
  </si>
  <si>
    <t>přechod Krásná Hora</t>
  </si>
  <si>
    <t>bývalá Rovina</t>
  </si>
  <si>
    <t>Nicovské sedlo</t>
  </si>
  <si>
    <t>sedlo s Knížecím stolcem</t>
  </si>
  <si>
    <t>sedlo nad Javoří slatí</t>
  </si>
  <si>
    <t>sedlo Mokra Przelecz</t>
  </si>
  <si>
    <t>přechod Niedamirów</t>
  </si>
  <si>
    <t>Rovinka</t>
  </si>
  <si>
    <t>sedlo se Svarohem</t>
  </si>
  <si>
    <t>rozcestí Pod Bobíkem</t>
  </si>
  <si>
    <t>Úpské rašeliniště</t>
  </si>
  <si>
    <t>Františkova myslivna</t>
  </si>
  <si>
    <t>sedlo nad býv. Samotami</t>
  </si>
  <si>
    <t>Schwarzenberský kanál</t>
  </si>
  <si>
    <t>Jezení slať</t>
  </si>
  <si>
    <t>Vrchová slať</t>
  </si>
  <si>
    <t>rozc. U Barborky</t>
  </si>
  <si>
    <t>sedlo pod Babím vrchem</t>
  </si>
  <si>
    <t>sedlo s Lyrou</t>
  </si>
  <si>
    <t>Sandl</t>
  </si>
  <si>
    <t>Pomezní Boudy</t>
  </si>
  <si>
    <t>prameniště Smědé</t>
  </si>
  <si>
    <t>Pramen Vltavy</t>
  </si>
  <si>
    <t>JZ sedlo s Chlumem</t>
  </si>
  <si>
    <t>sedlo pod Kalužným</t>
  </si>
  <si>
    <t>sedlo s Keprníkem</t>
  </si>
  <si>
    <t>rozc. Muřinkový vrch</t>
  </si>
  <si>
    <t>Pustevny</t>
  </si>
  <si>
    <t>rozcestí Lysý vrch</t>
  </si>
  <si>
    <t>S od Pohoří na Šumavě</t>
  </si>
  <si>
    <t>Buková slať</t>
  </si>
  <si>
    <t>silnice E53</t>
  </si>
  <si>
    <t>Zhůřská pláň</t>
  </si>
  <si>
    <t>Soví sedlo</t>
  </si>
  <si>
    <t>SV od Žďárského jezírka</t>
  </si>
  <si>
    <t>Velká Krásná louka</t>
  </si>
  <si>
    <t>sedlo pod Dvoračkami</t>
  </si>
  <si>
    <t>SZ od Perninku</t>
  </si>
  <si>
    <t>Na Čihadle</t>
  </si>
  <si>
    <t>rozcestí Zlatý stoleček</t>
  </si>
  <si>
    <t>Tetřevská slať</t>
  </si>
  <si>
    <t>sedlo Stříbrnická</t>
  </si>
  <si>
    <t>JZ od Božího Daru</t>
  </si>
  <si>
    <t>bývalá Hůrka</t>
  </si>
  <si>
    <t>Z od Čertovy pláně</t>
  </si>
  <si>
    <t>JV sedlo s Plesnou</t>
  </si>
  <si>
    <t>rozcestí U Čtyř pánů</t>
  </si>
  <si>
    <t>sedlo Kóta</t>
  </si>
  <si>
    <t>Šerlišské sedlo</t>
  </si>
  <si>
    <t>Malý Kriváň</t>
  </si>
  <si>
    <t>Minčol</t>
  </si>
  <si>
    <t>Czarna Góra</t>
  </si>
  <si>
    <t>Schwarzriegel</t>
  </si>
  <si>
    <t>Holubník</t>
  </si>
  <si>
    <t>Roklan</t>
  </si>
  <si>
    <t>Hraničník</t>
  </si>
  <si>
    <t>Srázná</t>
  </si>
  <si>
    <t>Velká Mokrůvka</t>
  </si>
  <si>
    <t>Šerák</t>
  </si>
  <si>
    <t>Velký Javor</t>
  </si>
  <si>
    <t>Malý Děd</t>
  </si>
  <si>
    <t>Malý Roklan</t>
  </si>
  <si>
    <t>Bärenstein</t>
  </si>
  <si>
    <t>Čertův mlýn</t>
  </si>
  <si>
    <t>Lysá</t>
  </si>
  <si>
    <t>Popelná hora</t>
  </si>
  <si>
    <t>Plesná</t>
  </si>
  <si>
    <t>Wysoka Kopa</t>
  </si>
  <si>
    <t>Dlouhý hřeben</t>
  </si>
  <si>
    <t>Svaroh</t>
  </si>
  <si>
    <t>Pažení</t>
  </si>
  <si>
    <t>Tetřev</t>
  </si>
  <si>
    <t>Dlouhý hřbet</t>
  </si>
  <si>
    <t>Viehberg</t>
  </si>
  <si>
    <t>Basumský hřeben</t>
  </si>
  <si>
    <t>Čelo</t>
  </si>
  <si>
    <t>Vozka</t>
  </si>
  <si>
    <t>Tischberg</t>
  </si>
  <si>
    <t>Svorová hora</t>
  </si>
  <si>
    <t>Blatenský vrch</t>
  </si>
  <si>
    <t>Mechovinec</t>
  </si>
  <si>
    <t>Malá Deštná</t>
  </si>
  <si>
    <t>Suchá hora</t>
  </si>
  <si>
    <t>Hochficht</t>
  </si>
  <si>
    <t>Vlčí hřeben</t>
  </si>
  <si>
    <t>N50° 44.161 E15° 44.380</t>
  </si>
  <si>
    <t>N50° 04.984 E17° 13.858</t>
  </si>
  <si>
    <t>N50° 23.786 E12° 58.059</t>
  </si>
  <si>
    <t>N50° 12.450 E16° 50.853</t>
  </si>
  <si>
    <t>N50° 43.957 E14° 59.103</t>
  </si>
  <si>
    <t>N48° 46.278 E13° 51.437</t>
  </si>
  <si>
    <t>N48° 51.916 E14° 17.006</t>
  </si>
  <si>
    <t>N50° 10.257 E17° 06.984</t>
  </si>
  <si>
    <t>N50° 03.407 E16° 48.777</t>
  </si>
  <si>
    <t>N48° 59.475 E13° 49.042</t>
  </si>
  <si>
    <t>N50° 46.615 E15° 34.065</t>
  </si>
  <si>
    <t>N50° 13.771 E17° 02.036</t>
  </si>
  <si>
    <t>N50° 09.587 E17° 18.720</t>
  </si>
  <si>
    <t>N49° 12.129 E13° 14.798</t>
  </si>
  <si>
    <t>N49° 30.364 E18° 40.260</t>
  </si>
  <si>
    <t>N48° 52.828 E13° 49.660</t>
  </si>
  <si>
    <t>N48° 38.697 E14° 06.196</t>
  </si>
  <si>
    <t>N50° 05.585 E17° 02.879</t>
  </si>
  <si>
    <t>N50° 50.031 E15° 15.573</t>
  </si>
  <si>
    <t>N49° 24.238 E18° 21.654</t>
  </si>
  <si>
    <t>N50° 39.147 E15° 44.526</t>
  </si>
  <si>
    <t>N50° 08.772 E17° 15.970</t>
  </si>
  <si>
    <t>N50° 07.299 E17° 04.660</t>
  </si>
  <si>
    <t>N48° 42.895 E14° 44.315</t>
  </si>
  <si>
    <t>N48° 53.021 E14° 05.445</t>
  </si>
  <si>
    <t>N48° 52.508 E13° 46.022</t>
  </si>
  <si>
    <t>N49° 07.344 E13° 26.877</t>
  </si>
  <si>
    <t>N49° 03.852 E13° 23.717</t>
  </si>
  <si>
    <t>N50° 53.352 E15° 16.377</t>
  </si>
  <si>
    <t>N50° 39.915 E15° 34.107</t>
  </si>
  <si>
    <t>N49° 12.175 E13° 06.613</t>
  </si>
  <si>
    <t>N50° 05.842 E17° 21.123</t>
  </si>
  <si>
    <t>N50° 43.663 E15° 40.941</t>
  </si>
  <si>
    <t>N50° 04.278 E17° 09.403</t>
  </si>
  <si>
    <t>N48° 56.105 E13° 43.727</t>
  </si>
  <si>
    <t>N48° 49.734 E13° 52.924</t>
  </si>
  <si>
    <t>N48° 57.872 E13° 26.916</t>
  </si>
  <si>
    <t>N49° 34.095 E18° 35.322</t>
  </si>
  <si>
    <t>N48° 54.394 E13° 40.901</t>
  </si>
  <si>
    <t>N50° 06.531 E17° 18.652</t>
  </si>
  <si>
    <t>N48° 52.742 E13° 56.219</t>
  </si>
  <si>
    <t>N48° 35.108 E14° 40.179</t>
  </si>
  <si>
    <t>N48° 59.141 E13° 45.136</t>
  </si>
  <si>
    <t>N48° 58.549 E13° 34.798</t>
  </si>
  <si>
    <t>N48° 52.508 E14° 07.067</t>
  </si>
  <si>
    <t>N49° 36.066 E18° 39.426</t>
  </si>
  <si>
    <t>N50° 08.655 E17° 08.162</t>
  </si>
  <si>
    <t>N49° 05.475 E13° 28.102</t>
  </si>
  <si>
    <t>N50° 08.274 E17° 14.156</t>
  </si>
  <si>
    <t>N48° 57.127 E13° 40.331</t>
  </si>
  <si>
    <t>N49° 11.983 E13° 19.449</t>
  </si>
  <si>
    <t>N48° 55.502 E13° 45.414</t>
  </si>
  <si>
    <t>N49° 10.114 E13° 22.437</t>
  </si>
  <si>
    <t>N50° 45.166 E15° 47.535</t>
  </si>
  <si>
    <t>N48° 55.235 E13° 41.912</t>
  </si>
  <si>
    <t>N50° 50.187 E15° 20.898</t>
  </si>
  <si>
    <t>N50° 43.953 E15° 30.581</t>
  </si>
  <si>
    <t>N50° 49.625 E15° 12.596</t>
  </si>
  <si>
    <t>N49° 06.243 E13° 20.823</t>
  </si>
  <si>
    <t>N50° 10.430 E16° 51.797</t>
  </si>
  <si>
    <t>N49° 08.138 E13° 20.379</t>
  </si>
  <si>
    <t>N50° 45.680 E15° 25.829</t>
  </si>
  <si>
    <t>N50° 42.532 E15° 33.938</t>
  </si>
  <si>
    <t>N49° 07.824 E13° 17.316</t>
  </si>
  <si>
    <t>N50° 45.139 E15° 31.788</t>
  </si>
  <si>
    <t>N50° 11.547 E16° 48.882</t>
  </si>
  <si>
    <t>N50° 05.836 E17° 17.492</t>
  </si>
  <si>
    <t>N50° 21.194 E16° 21.641</t>
  </si>
  <si>
    <t>N48° 50.258 E13° 58.793</t>
  </si>
  <si>
    <t>u rozc. Tolštejnská cesta</t>
  </si>
  <si>
    <t>sedlo s Borůvkovým</t>
  </si>
  <si>
    <t>S sedlo s Cábem</t>
  </si>
  <si>
    <t>sedlo s Kovadlinou</t>
  </si>
  <si>
    <t>JZ od Leopoldova</t>
  </si>
  <si>
    <t>Nad Maráskem</t>
  </si>
  <si>
    <t>N49° 35.573 E13° 43.698</t>
  </si>
  <si>
    <t>N50° 31.384 E13° 54.110</t>
  </si>
  <si>
    <t>OK/HLI-014</t>
  </si>
  <si>
    <t>OK/HJM-027</t>
  </si>
  <si>
    <t>OK/HLI-025</t>
  </si>
  <si>
    <t>OK/HLI-035</t>
  </si>
  <si>
    <t>OK/HPL-021</t>
  </si>
  <si>
    <t>OK/HUS-024</t>
  </si>
  <si>
    <t>OK/HJI-049</t>
  </si>
  <si>
    <t>N49° 05.866 E14° 26.683</t>
  </si>
  <si>
    <t>Kometa</t>
  </si>
  <si>
    <t>OK/HJI-041</t>
  </si>
  <si>
    <t>Velký Kameník</t>
  </si>
  <si>
    <t>N49° 35.162 E16° 37.630</t>
  </si>
  <si>
    <t>Vlkov</t>
  </si>
  <si>
    <t>OK/HJM-024</t>
  </si>
  <si>
    <t>Ve Vrších</t>
  </si>
  <si>
    <t>OK/HVY-006</t>
  </si>
  <si>
    <t>OK/HUS-031</t>
  </si>
  <si>
    <t>OK/HPL-024</t>
  </si>
  <si>
    <t>OK/HJI-014</t>
  </si>
  <si>
    <t>OK/HLI-003</t>
  </si>
  <si>
    <t>OK/HJI-004</t>
  </si>
  <si>
    <t>OK/HKR-021</t>
  </si>
  <si>
    <t>OK/HMO-014</t>
  </si>
  <si>
    <t>-</t>
  </si>
  <si>
    <t>OK/HUS-027</t>
  </si>
  <si>
    <t>OK/HST-024</t>
  </si>
  <si>
    <t>N49° 01.825 E14° 59.332</t>
  </si>
  <si>
    <t>Sternberg</t>
  </si>
  <si>
    <t>OK/HJI-007</t>
  </si>
  <si>
    <t>Homolka</t>
  </si>
  <si>
    <t>N49° 33.929 E14° 15.188</t>
  </si>
  <si>
    <t>Spálenka</t>
  </si>
  <si>
    <t>OK/HST-011</t>
  </si>
  <si>
    <t>Hrby</t>
  </si>
  <si>
    <t>OK/HKA-001</t>
  </si>
  <si>
    <t>OK/HKA-016</t>
  </si>
  <si>
    <t>OK/HJI-008</t>
  </si>
  <si>
    <t>OK/HJI-018</t>
  </si>
  <si>
    <t>OK/HKR-015</t>
  </si>
  <si>
    <t>OK/HJI-052</t>
  </si>
  <si>
    <t>OK/HPA-010</t>
  </si>
  <si>
    <t>N50° 23.664 E15° 34.098</t>
  </si>
  <si>
    <t>OK/HKR-003</t>
  </si>
  <si>
    <t>OK/HST-004</t>
  </si>
  <si>
    <t>OK/HMO-026</t>
  </si>
  <si>
    <t>N49° 45.873 E14° 22.586</t>
  </si>
  <si>
    <t>Hořice</t>
  </si>
  <si>
    <t>OK/HST-002</t>
  </si>
  <si>
    <t>Besedná</t>
  </si>
  <si>
    <t>OK/HST-013</t>
  </si>
  <si>
    <t>OK/HOL-008</t>
  </si>
  <si>
    <t>OK/HPL-030</t>
  </si>
  <si>
    <t>OK/HUS-030</t>
  </si>
  <si>
    <t>OK/HST-012</t>
  </si>
  <si>
    <t>OK/HMO-010</t>
  </si>
  <si>
    <t>OK/HJM-003</t>
  </si>
  <si>
    <t>OK/HST-010</t>
  </si>
  <si>
    <t>OK/HUS-012</t>
  </si>
  <si>
    <t>OK/HUS-014</t>
  </si>
  <si>
    <t>OK/HZL-002</t>
  </si>
  <si>
    <t>N49° 53.472 E17° 31.356</t>
  </si>
  <si>
    <t>OK/HMO-027</t>
  </si>
  <si>
    <t>OK/HOL-001</t>
  </si>
  <si>
    <t>OK/HJI-012</t>
  </si>
  <si>
    <t>OK/HKR-002</t>
  </si>
  <si>
    <t>OK/HZL-021</t>
  </si>
  <si>
    <t>OK/HUS-011</t>
  </si>
  <si>
    <t>OK/HLI-009</t>
  </si>
  <si>
    <t>OK/HST-030</t>
  </si>
  <si>
    <t>OK/HKR-018</t>
  </si>
  <si>
    <t>OK/HKA-019</t>
  </si>
  <si>
    <t>N50° 07.508 E13° 00.362</t>
  </si>
  <si>
    <t>OK/HKA-010</t>
  </si>
  <si>
    <t>N49° 18.681 E18° 14.710</t>
  </si>
  <si>
    <t>OK/HZL-031</t>
  </si>
  <si>
    <t>N48° 56.943 E16° 41.066</t>
  </si>
  <si>
    <t>OK/HJM-023</t>
  </si>
  <si>
    <t>OK/HLI-040</t>
  </si>
  <si>
    <t>OK/HUS-003</t>
  </si>
  <si>
    <t>OK/HUS-029</t>
  </si>
  <si>
    <t>OK/HJI-040</t>
  </si>
  <si>
    <t>OK/HZL-026</t>
  </si>
  <si>
    <t>OK/HOL-014</t>
  </si>
  <si>
    <t>OK/HUS-006</t>
  </si>
  <si>
    <t>OK/HST-025</t>
  </si>
  <si>
    <t>OK/HLI-030</t>
  </si>
  <si>
    <t>OK/HKR-001</t>
  </si>
  <si>
    <t>N48° 56.059 E14° 10.317</t>
  </si>
  <si>
    <t>OK/HJI-035</t>
  </si>
  <si>
    <t>Šibeník</t>
  </si>
  <si>
    <t>OK/HKA-008</t>
  </si>
  <si>
    <t>N50° 41.952 E13° 43.910</t>
  </si>
  <si>
    <t>OK/HUS-028</t>
  </si>
  <si>
    <t>OK/HKA-018</t>
  </si>
  <si>
    <t>OK/HST-017</t>
  </si>
  <si>
    <t>OK/HJM-012</t>
  </si>
  <si>
    <t>N48° 49.518 E15° 59.103</t>
  </si>
  <si>
    <t>Lipina</t>
  </si>
  <si>
    <t>OK/HJM-014</t>
  </si>
  <si>
    <t>Podmolí</t>
  </si>
  <si>
    <t>OK/HLI-008</t>
  </si>
  <si>
    <t>OK/HST-018</t>
  </si>
  <si>
    <t>OK/HVY-004</t>
  </si>
  <si>
    <t>OK/HJI-029</t>
  </si>
  <si>
    <t>OK/HPL-023</t>
  </si>
  <si>
    <t>Markétin vrch</t>
  </si>
  <si>
    <t>OK/HUS-041</t>
  </si>
  <si>
    <t>OK/HZL-022</t>
  </si>
  <si>
    <t>OK/HLI-027</t>
  </si>
  <si>
    <t>OK/HPL-007</t>
  </si>
  <si>
    <t>OK/HMO-011</t>
  </si>
  <si>
    <t>OK/HLI-007</t>
  </si>
  <si>
    <t>OK/HPL-014</t>
  </si>
  <si>
    <t>OK/HOL-023</t>
  </si>
  <si>
    <t>N49° 45.057 E15° 45.842</t>
  </si>
  <si>
    <t>OK/HVY-014</t>
  </si>
  <si>
    <t>US-074</t>
  </si>
  <si>
    <t>OK/HJI-002</t>
  </si>
  <si>
    <t>OK/HVY-011</t>
  </si>
  <si>
    <t>OK/HST-015</t>
  </si>
  <si>
    <t>OK/HUS-035</t>
  </si>
  <si>
    <t>OK/HUS-020</t>
  </si>
  <si>
    <t>N50° 35.542 E14° 11.397</t>
  </si>
  <si>
    <t>OK/HUS-043</t>
  </si>
  <si>
    <t>OK/HST-023</t>
  </si>
  <si>
    <t>OK/HJI-001</t>
  </si>
  <si>
    <t>OK/HOL-017</t>
  </si>
  <si>
    <t>OK/HZL-027</t>
  </si>
  <si>
    <t>OK/HKA-004</t>
  </si>
  <si>
    <t>OK/HVY-002</t>
  </si>
  <si>
    <t>N50° 12.368 E17° 21.347</t>
  </si>
  <si>
    <t>OK/HOL-015</t>
  </si>
  <si>
    <t>OK/HJI-026</t>
  </si>
  <si>
    <t>N50° 24.059 E12° 53.357</t>
  </si>
  <si>
    <t>OK/HKA-002</t>
  </si>
  <si>
    <t>OK/HOL-020</t>
  </si>
  <si>
    <t>OK/HUS-033</t>
  </si>
  <si>
    <t>OK/HLI-026</t>
  </si>
  <si>
    <t>OK/HUS-007</t>
  </si>
  <si>
    <t>OK/HLI-037</t>
  </si>
  <si>
    <t>OK/HKR-009</t>
  </si>
  <si>
    <t>OK/HJI-020</t>
  </si>
  <si>
    <t>N48° 45.397 E14° 36.478</t>
  </si>
  <si>
    <t>OK/HJI-051</t>
  </si>
  <si>
    <t>OK/HZL-030</t>
  </si>
  <si>
    <t>OK/HOL-021</t>
  </si>
  <si>
    <t>OK/HUS-009</t>
  </si>
  <si>
    <t>OK/HJM-016</t>
  </si>
  <si>
    <t>OK/HUS-004</t>
  </si>
  <si>
    <t>OK/HKR-011</t>
  </si>
  <si>
    <t>OK/HMO-017</t>
  </si>
  <si>
    <t>OK/HKR-005</t>
  </si>
  <si>
    <t>OK/HLI-020</t>
  </si>
  <si>
    <t>OK/HPL-031</t>
  </si>
  <si>
    <t>OK/HLI-039</t>
  </si>
  <si>
    <t>OK/HZL-015</t>
  </si>
  <si>
    <t>OK/HLI-019</t>
  </si>
  <si>
    <t>OK/HZL-025</t>
  </si>
  <si>
    <t>OK/HVY-010</t>
  </si>
  <si>
    <t>OK/HVY-008</t>
  </si>
  <si>
    <t>OK/HKA-012</t>
  </si>
  <si>
    <t>OK/HMO-006</t>
  </si>
  <si>
    <t>OK/HJI-031</t>
  </si>
  <si>
    <t>OK/HPL-048</t>
  </si>
  <si>
    <t>OK/HLI-021</t>
  </si>
  <si>
    <t>OK/HLI-018</t>
  </si>
  <si>
    <t>OK/HMO-028</t>
  </si>
  <si>
    <t>OK/HPA-013</t>
  </si>
  <si>
    <t>OK/HUS-010</t>
  </si>
  <si>
    <t>N50° 31.062 E15° 32.922</t>
  </si>
  <si>
    <t>OK/HKR-006</t>
  </si>
  <si>
    <t>OK/HPL-017</t>
  </si>
  <si>
    <t>OK/HZL-019</t>
  </si>
  <si>
    <t>OK/HLI-005</t>
  </si>
  <si>
    <t>N49° 02.880 E13° 32.158</t>
  </si>
  <si>
    <t>OK/HPL-036</t>
  </si>
  <si>
    <t>Antýgl</t>
  </si>
  <si>
    <t>N50° 40.537 E14° 00.208</t>
  </si>
  <si>
    <t>Čepec</t>
  </si>
  <si>
    <t>Golf Resort Ústí n.L.</t>
  </si>
  <si>
    <t>OK/HUS-036</t>
  </si>
  <si>
    <t>Střížovický vrch</t>
  </si>
  <si>
    <t>OK/HJM-006</t>
  </si>
  <si>
    <t>OK/HUS-025</t>
  </si>
  <si>
    <t>OK/HST-028</t>
  </si>
  <si>
    <t>OK/HST-026</t>
  </si>
  <si>
    <t>N48° 51.672 E14° 23.472</t>
  </si>
  <si>
    <t>OK/HJI-045</t>
  </si>
  <si>
    <t>OK/HPL-012</t>
  </si>
  <si>
    <t>OK/HJI-024</t>
  </si>
  <si>
    <t>N50° 23.405 E12° 43.358</t>
  </si>
  <si>
    <t>OK/HKA-020</t>
  </si>
  <si>
    <t>Zaječí vrch</t>
  </si>
  <si>
    <t>OK/HJM-015</t>
  </si>
  <si>
    <t>N50° 41.340 E14° 40.236</t>
  </si>
  <si>
    <t>OK/HLI-012</t>
  </si>
  <si>
    <t>OK/HUS-050</t>
  </si>
  <si>
    <t>OK/HJM-026</t>
  </si>
  <si>
    <t>N49° 07.542 E17° 50.778</t>
  </si>
  <si>
    <t>OK/HZL-020</t>
  </si>
  <si>
    <t>OK/HUS-026</t>
  </si>
  <si>
    <t>OK/HJM-005</t>
  </si>
  <si>
    <t>OK/HJI-009</t>
  </si>
  <si>
    <t>LI-063</t>
  </si>
  <si>
    <t>OK/HUS-018</t>
  </si>
  <si>
    <t>OK/HMO-022</t>
  </si>
  <si>
    <t>OK/HPL-035</t>
  </si>
  <si>
    <t>OK/HJM-011</t>
  </si>
  <si>
    <t>OK/HUS-049</t>
  </si>
  <si>
    <t>OK/HUS-042</t>
  </si>
  <si>
    <t>OK/HLI-004</t>
  </si>
  <si>
    <t>OK/HPL-001</t>
  </si>
  <si>
    <t>N49° 30.649 E16° 23.055</t>
  </si>
  <si>
    <t>Záraz</t>
  </si>
  <si>
    <t>Pod Jonášovým kopcem</t>
  </si>
  <si>
    <t>OK/HVY-012</t>
  </si>
  <si>
    <t>OK/HOL-006</t>
  </si>
  <si>
    <t>OK/HKR-004</t>
  </si>
  <si>
    <t>OK/HKA-014</t>
  </si>
  <si>
    <t>OK/HJI-033</t>
  </si>
  <si>
    <t>N49° 37.383 E18° 49.234</t>
  </si>
  <si>
    <t>OK/HMO-004</t>
  </si>
  <si>
    <t>OK/HLI-022</t>
  </si>
  <si>
    <t>OK/HLI-038</t>
  </si>
  <si>
    <t>N49° 36.126 E14° 40.261</t>
  </si>
  <si>
    <t>OK/HST-021</t>
  </si>
  <si>
    <t>OK/HJI-039</t>
  </si>
  <si>
    <t>OK/HZL-018</t>
  </si>
  <si>
    <t>OK/HZL-001</t>
  </si>
  <si>
    <t>OK/HLI-043</t>
  </si>
  <si>
    <t>OK/HUS-021</t>
  </si>
  <si>
    <t>OK/HUS-013</t>
  </si>
  <si>
    <t>N49° 17.688 E13° 52.800</t>
  </si>
  <si>
    <t>OK/HJI-036</t>
  </si>
  <si>
    <t>OK/HLI-010</t>
  </si>
  <si>
    <t>N49° 46.597 E17° 32.469</t>
  </si>
  <si>
    <t>OK/HMO-003</t>
  </si>
  <si>
    <t>N49° 24.258 E15° 19.488</t>
  </si>
  <si>
    <t>OK/HVY-005</t>
  </si>
  <si>
    <t>OK/HJI-037</t>
  </si>
  <si>
    <t>N49° 43.426 E14° 23.566</t>
  </si>
  <si>
    <t>OK/HST-022</t>
  </si>
  <si>
    <t>OK/HUS-038</t>
  </si>
  <si>
    <t>OK/HOL-007</t>
  </si>
  <si>
    <t>OK/HST-014</t>
  </si>
  <si>
    <t>N50° 34.900 E16° 03.626</t>
  </si>
  <si>
    <t>OK/HKR-012</t>
  </si>
  <si>
    <t>OK/HMO-002</t>
  </si>
  <si>
    <t>OK/HJI-046</t>
  </si>
  <si>
    <t>OK/HKA-005</t>
  </si>
  <si>
    <t>OK/HLI-011</t>
  </si>
  <si>
    <t>OK/HJI-034</t>
  </si>
  <si>
    <t>OK/HKR-017</t>
  </si>
  <si>
    <t>OK/HJM-021</t>
  </si>
  <si>
    <t>OK/HST-016</t>
  </si>
  <si>
    <t>OK/HLI-042</t>
  </si>
  <si>
    <t>OK/HOL-005</t>
  </si>
  <si>
    <t>OK/HPL-013</t>
  </si>
  <si>
    <t>OK/HPA-003</t>
  </si>
  <si>
    <t>OK/HZL-029</t>
  </si>
  <si>
    <t>OK/HPL-009</t>
  </si>
  <si>
    <t>OK/HZL-012</t>
  </si>
  <si>
    <t>OK/HJI-022</t>
  </si>
  <si>
    <t>OK/HJI-038</t>
  </si>
  <si>
    <t>N50° 18.670 E16° 19.656</t>
  </si>
  <si>
    <t>OK/HKR-016</t>
  </si>
  <si>
    <t>OK/HZL-007</t>
  </si>
  <si>
    <t>OK/HJM-001</t>
  </si>
  <si>
    <t>OK/HPA-005</t>
  </si>
  <si>
    <t>OK/HZL-011</t>
  </si>
  <si>
    <t>OK/HLI-044</t>
  </si>
  <si>
    <t>OK/HST-005</t>
  </si>
  <si>
    <t>OK/HPL-027</t>
  </si>
  <si>
    <t>N50° 00.478 E13° 12.302</t>
  </si>
  <si>
    <t>OK/HKA-007</t>
  </si>
  <si>
    <t>OK/HST-008</t>
  </si>
  <si>
    <t>OK/HPL-045</t>
  </si>
  <si>
    <t>OK/HKA-003</t>
  </si>
  <si>
    <t>OK/HJI-021</t>
  </si>
  <si>
    <t>OK/HJI-013</t>
  </si>
  <si>
    <t>OK/HMO-008</t>
  </si>
  <si>
    <t>OK/HLI-031</t>
  </si>
  <si>
    <t>OK/HPA-011</t>
  </si>
  <si>
    <t>OK/HPL-040</t>
  </si>
  <si>
    <t>OK/HUS-022</t>
  </si>
  <si>
    <t>OK/HMO-001</t>
  </si>
  <si>
    <t>OK/HOL-025</t>
  </si>
  <si>
    <t>OK/HZL-028</t>
  </si>
  <si>
    <t>OK/HPL-046</t>
  </si>
  <si>
    <t>OK/HJM-002</t>
  </si>
  <si>
    <t>OK/HKR-020</t>
  </si>
  <si>
    <t>N50° 15.474 E13° 39.210</t>
  </si>
  <si>
    <t>OK/HUS-047</t>
  </si>
  <si>
    <t>OK/HPA-002</t>
  </si>
  <si>
    <t>OK/HST-019</t>
  </si>
  <si>
    <t>N49° 13.880 E14° 17.833</t>
  </si>
  <si>
    <t>JC-082</t>
  </si>
  <si>
    <t>OK/HZL-034</t>
  </si>
  <si>
    <t>OK/HOL-024</t>
  </si>
  <si>
    <t>OK/HJI-010</t>
  </si>
  <si>
    <t>OK/HST-009</t>
  </si>
  <si>
    <t>OK/HJM-025</t>
  </si>
  <si>
    <t>N49° 12.068 E13° 54.295</t>
  </si>
  <si>
    <t>Manina</t>
  </si>
  <si>
    <t>OK/HJI-015</t>
  </si>
  <si>
    <t>Kalný vrch</t>
  </si>
  <si>
    <t>OK/HPL-010</t>
  </si>
  <si>
    <t>OK/HJM-020</t>
  </si>
  <si>
    <t>OK/HPL-025</t>
  </si>
  <si>
    <t>OK/HZL-013</t>
  </si>
  <si>
    <t>OK/HPL-015</t>
  </si>
  <si>
    <t>OK/HZL-023</t>
  </si>
  <si>
    <t>OK/HMO-018</t>
  </si>
  <si>
    <t>N48° 37.914 E14° 40.980</t>
  </si>
  <si>
    <t>OK/HJI-023</t>
  </si>
  <si>
    <t>OK/HJI-027</t>
  </si>
  <si>
    <t>OK/HOL-012</t>
  </si>
  <si>
    <t>OK/HPL-042</t>
  </si>
  <si>
    <t>OK/HPL-019</t>
  </si>
  <si>
    <t>OK/HKA-009</t>
  </si>
  <si>
    <t>N49° 39.575 E16° 08.017</t>
  </si>
  <si>
    <t>OK/HVY-001</t>
  </si>
  <si>
    <t>OK/HPL-029</t>
  </si>
  <si>
    <t>N49° 29.495 E18° 13.385</t>
  </si>
  <si>
    <t>OK/HMO-023</t>
  </si>
  <si>
    <t>OK/HZL-008</t>
  </si>
  <si>
    <t>OK/HLI-036</t>
  </si>
  <si>
    <t>OK/HPL-018</t>
  </si>
  <si>
    <t>OK/HUS-032</t>
  </si>
  <si>
    <t>OK/HUS-001</t>
  </si>
  <si>
    <t>N49° 22.808 E17° 42.105</t>
  </si>
  <si>
    <t>OK/HZL-009</t>
  </si>
  <si>
    <t>OK/HPL-038</t>
  </si>
  <si>
    <t>OK/HPA-006</t>
  </si>
  <si>
    <t>OK/HZL-017</t>
  </si>
  <si>
    <t>OK/HJI-005</t>
  </si>
  <si>
    <t>OK/HOL-010</t>
  </si>
  <si>
    <t>N49° 30.570 E18° 35.891</t>
  </si>
  <si>
    <t>OK/HMO-015</t>
  </si>
  <si>
    <t>N50° 23.992 E15° 31.500</t>
  </si>
  <si>
    <t>OK/HKR-008</t>
  </si>
  <si>
    <t>OK/HOL-013</t>
  </si>
  <si>
    <t>OK/HST-007</t>
  </si>
  <si>
    <t>OK/HUS-015</t>
  </si>
  <si>
    <t>OK/HST-029</t>
  </si>
  <si>
    <t>N50° 15.703 E12° 58.364</t>
  </si>
  <si>
    <t>OK/HKA-015</t>
  </si>
  <si>
    <t>OK/HKA-013</t>
  </si>
  <si>
    <t>OK/HMO-007</t>
  </si>
  <si>
    <t>N49° 11.406 E13° 34.134</t>
  </si>
  <si>
    <t>OK/HPL-034</t>
  </si>
  <si>
    <t>OK/HUS-039</t>
  </si>
  <si>
    <t>OK/HLI-013</t>
  </si>
  <si>
    <t>OK/HPL-020</t>
  </si>
  <si>
    <t>OK/HOL-004</t>
  </si>
  <si>
    <t>OK/HST-001</t>
  </si>
  <si>
    <t>N49° 27.082 E16° 35.150</t>
  </si>
  <si>
    <t>Strážka</t>
  </si>
  <si>
    <t>OK/HJM-010</t>
  </si>
  <si>
    <t>Malý Chlum</t>
  </si>
  <si>
    <t>OK/HVY-009</t>
  </si>
  <si>
    <t>OK/HJI-048</t>
  </si>
  <si>
    <t>OK/HMO-021</t>
  </si>
  <si>
    <t>OK/HOL-022</t>
  </si>
  <si>
    <t>OK/HST-006</t>
  </si>
  <si>
    <t>OK/HUS-005</t>
  </si>
  <si>
    <t>OK/HOL-002</t>
  </si>
  <si>
    <t>OK/HLI-033</t>
  </si>
  <si>
    <t>OK/HPA-001</t>
  </si>
  <si>
    <t>OK/HJM-022</t>
  </si>
  <si>
    <t>U Stavení</t>
  </si>
  <si>
    <t>OK/HKR-013</t>
  </si>
  <si>
    <t>OK/HJM-008</t>
  </si>
  <si>
    <t>OK/HUS-034</t>
  </si>
  <si>
    <t>OK/HUS-048</t>
  </si>
  <si>
    <t>OK/HUS-023</t>
  </si>
  <si>
    <t>OK/HPL-004</t>
  </si>
  <si>
    <t>OK/HZL-024</t>
  </si>
  <si>
    <t>N49° 18.699 E15° 30.667</t>
  </si>
  <si>
    <t>OK/HVY-013</t>
  </si>
  <si>
    <t>OK/HJI-003</t>
  </si>
  <si>
    <t>OK/HJM-017</t>
  </si>
  <si>
    <t>OK/HUS-019</t>
  </si>
  <si>
    <t>OK/HMO-016</t>
  </si>
  <si>
    <t>OK/HPL-047</t>
  </si>
  <si>
    <t>OK/HPL-022</t>
  </si>
  <si>
    <t>OK/HJI-050</t>
  </si>
  <si>
    <t>OK/HOL-011</t>
  </si>
  <si>
    <t>OK/HPL-050</t>
  </si>
  <si>
    <t>OK/HPA-008</t>
  </si>
  <si>
    <t>OK/HMO-020</t>
  </si>
  <si>
    <t>OK/HUS-044</t>
  </si>
  <si>
    <t>OK/HJM-018</t>
  </si>
  <si>
    <t>N50° 09.836 E13° 47.611</t>
  </si>
  <si>
    <t>Štulec</t>
  </si>
  <si>
    <t>OK/HST-020</t>
  </si>
  <si>
    <t>Louštín</t>
  </si>
  <si>
    <t>OK/HUS-040</t>
  </si>
  <si>
    <t>OK/HVY-016</t>
  </si>
  <si>
    <t>OK/HPL-005</t>
  </si>
  <si>
    <t>OK/HJI-047</t>
  </si>
  <si>
    <t>OK/HZL-014</t>
  </si>
  <si>
    <t>OK/HJM-004</t>
  </si>
  <si>
    <t>OK/HPA-009</t>
  </si>
  <si>
    <t>OK/HLI-028</t>
  </si>
  <si>
    <t>N50° 39.686 E16° 16.852</t>
  </si>
  <si>
    <t>OK/HKR-014</t>
  </si>
  <si>
    <t>OK/HJI-043</t>
  </si>
  <si>
    <t>OK/HPL-041</t>
  </si>
  <si>
    <t>OK/HPL-006</t>
  </si>
  <si>
    <t>N49° 08.610 E14° 00.444</t>
  </si>
  <si>
    <t>OK/HJI-044</t>
  </si>
  <si>
    <t>Velký Šibák</t>
  </si>
  <si>
    <t>OK/HPL-033</t>
  </si>
  <si>
    <t>OK/HPL-008</t>
  </si>
  <si>
    <t>OK/HOL-009</t>
  </si>
  <si>
    <t>OK/HLI-029</t>
  </si>
  <si>
    <t>OK/HPL-032</t>
  </si>
  <si>
    <t>OK/HLI-034</t>
  </si>
  <si>
    <t>N49° 45.009 E13° 44.552</t>
  </si>
  <si>
    <t>OK/HPL-002</t>
  </si>
  <si>
    <t>OK/HOL-016</t>
  </si>
  <si>
    <t>OK/HUS-017</t>
  </si>
  <si>
    <t>OK/HKR-019</t>
  </si>
  <si>
    <t>OK/HPL-044</t>
  </si>
  <si>
    <t>OK/HZL-005</t>
  </si>
  <si>
    <t>OK/HPL-028</t>
  </si>
  <si>
    <t>OK/HPL-043</t>
  </si>
  <si>
    <t>OK/HZL-010</t>
  </si>
  <si>
    <t>N49° 31.915 E16° 19.563</t>
  </si>
  <si>
    <t>OK/HVY-015</t>
  </si>
  <si>
    <t>OK/HVY-003</t>
  </si>
  <si>
    <t>Bezděz</t>
  </si>
  <si>
    <t>OK/HLI-041</t>
  </si>
  <si>
    <t>OK/HLI-032</t>
  </si>
  <si>
    <t>OK/HMO-005</t>
  </si>
  <si>
    <t>OK/HZL-033</t>
  </si>
  <si>
    <t>OK/HPA-012</t>
  </si>
  <si>
    <t>OK/HPA-007</t>
  </si>
  <si>
    <t>OK/HOL-019</t>
  </si>
  <si>
    <t>OK/HUS-016</t>
  </si>
  <si>
    <t>US-070</t>
  </si>
  <si>
    <t>OK/HMO-013</t>
  </si>
  <si>
    <t>N50° 49.920 E15° 17.940</t>
  </si>
  <si>
    <t>OK/HLI-006</t>
  </si>
  <si>
    <t>OK/HJI-032</t>
  </si>
  <si>
    <t>OK/HJM-009</t>
  </si>
  <si>
    <t>OK/HLI-024</t>
  </si>
  <si>
    <t>OK/HJM-013</t>
  </si>
  <si>
    <t>N50° 56.380 E14° 27.927</t>
  </si>
  <si>
    <t>OK/HUS-045</t>
  </si>
  <si>
    <t>N49° 02.199 E16° 38.681</t>
  </si>
  <si>
    <t>OK/HJM-028</t>
  </si>
  <si>
    <t>OK/HPL-049</t>
  </si>
  <si>
    <t>OK/HKR-010</t>
  </si>
  <si>
    <t>OK/HLI-002</t>
  </si>
  <si>
    <t>OK/HUS-008</t>
  </si>
  <si>
    <t>OK/HZL-032</t>
  </si>
  <si>
    <t>OK/HPA-014</t>
  </si>
  <si>
    <t>OK/HZL-004</t>
  </si>
  <si>
    <t>OL-034</t>
  </si>
  <si>
    <t>OK/HPL-026</t>
  </si>
  <si>
    <t>N48° 43.814 E14° 43.191</t>
  </si>
  <si>
    <t>OK/HJI-016</t>
  </si>
  <si>
    <t>OK/HJI-025</t>
  </si>
  <si>
    <t>OK/HPL-016</t>
  </si>
  <si>
    <t>OK/HZL-006</t>
  </si>
  <si>
    <t>OK/HKA-011</t>
  </si>
  <si>
    <t>OK/HST-027</t>
  </si>
  <si>
    <t>OK/HJI-019</t>
  </si>
  <si>
    <t>OK/HPA-004</t>
  </si>
  <si>
    <t>N50° 43.520 E15° 49.810</t>
  </si>
  <si>
    <t>OK/HKR-007</t>
  </si>
  <si>
    <t>OK/HJM-007</t>
  </si>
  <si>
    <t>OK/HVY-007</t>
  </si>
  <si>
    <t>OK/HZL-003</t>
  </si>
  <si>
    <t>OK/HJI-006</t>
  </si>
  <si>
    <t>OK/HPL-039</t>
  </si>
  <si>
    <t>OK/HKA-017</t>
  </si>
  <si>
    <t>OK/HMO-019</t>
  </si>
  <si>
    <t>OK/HOL-018</t>
  </si>
  <si>
    <t>OK/HJI-017</t>
  </si>
  <si>
    <t>OK/HMO-012</t>
  </si>
  <si>
    <t>OK/HMO-025</t>
  </si>
  <si>
    <t>OK/HPL-011</t>
  </si>
  <si>
    <t>OK/HMO-024</t>
  </si>
  <si>
    <t>OK/HMO-030</t>
  </si>
  <si>
    <t>OK/HJM-019</t>
  </si>
  <si>
    <t>OK/HLI-016</t>
  </si>
  <si>
    <t>OK/HLI-015</t>
  </si>
  <si>
    <t>OK/HKA-006</t>
  </si>
  <si>
    <t>N50° 03.762 E17° 14.136</t>
  </si>
  <si>
    <t>OK/HMO-029</t>
  </si>
  <si>
    <t>OK/HUS-037</t>
  </si>
  <si>
    <t>US-077</t>
  </si>
  <si>
    <t>JC-074</t>
  </si>
  <si>
    <t>OK/HPL-037</t>
  </si>
  <si>
    <t>KA-021</t>
  </si>
  <si>
    <t>US-064</t>
  </si>
  <si>
    <t>OL-018</t>
  </si>
  <si>
    <t>OK/HZL-016</t>
  </si>
  <si>
    <t>N49° 02.436 E13° 37.068</t>
  </si>
  <si>
    <t>OK/HJI-028</t>
  </si>
  <si>
    <t>OK/HPL-003</t>
  </si>
  <si>
    <t>LI-072</t>
  </si>
  <si>
    <t>KA-049</t>
  </si>
  <si>
    <t>LI-031</t>
  </si>
  <si>
    <t>PL-050</t>
  </si>
  <si>
    <t>N50° 47.479 E14° 06.254</t>
  </si>
  <si>
    <t>OK/HUS-002</t>
  </si>
  <si>
    <t>N49° 33.158 E18° 08.438</t>
  </si>
  <si>
    <t>MO-070</t>
  </si>
  <si>
    <t>JC-078</t>
  </si>
  <si>
    <t>JC-058</t>
  </si>
  <si>
    <t>ZL-079</t>
  </si>
  <si>
    <t>OL-062</t>
  </si>
  <si>
    <t>JC-129</t>
  </si>
  <si>
    <t>N49° 06.016 E17° 02.949</t>
  </si>
  <si>
    <t>JM-026</t>
  </si>
  <si>
    <t>US-073</t>
  </si>
  <si>
    <t>VY-023</t>
  </si>
  <si>
    <t>JC-048</t>
  </si>
  <si>
    <t>PL-091</t>
  </si>
  <si>
    <t>US-081</t>
  </si>
  <si>
    <t>LI-069</t>
  </si>
  <si>
    <t>OK/HST-003</t>
  </si>
  <si>
    <t>MO-067</t>
  </si>
  <si>
    <t>OK/HJI-030</t>
  </si>
  <si>
    <t>OK/HLI-001</t>
  </si>
  <si>
    <t>JC-131</t>
  </si>
  <si>
    <t>JC-020</t>
  </si>
  <si>
    <t>PA-024</t>
  </si>
  <si>
    <t>N50° 32.307 E14° 38.778</t>
  </si>
  <si>
    <t>LI-047</t>
  </si>
  <si>
    <t>Juřacka</t>
  </si>
  <si>
    <t>OL-037</t>
  </si>
  <si>
    <t>MO-073</t>
  </si>
  <si>
    <t>PL-094</t>
  </si>
  <si>
    <t>US-072</t>
  </si>
  <si>
    <t>OL-063</t>
  </si>
  <si>
    <t>V Pařezí</t>
  </si>
  <si>
    <t>JC-021</t>
  </si>
  <si>
    <t>MO-061</t>
  </si>
  <si>
    <t>PL-032</t>
  </si>
  <si>
    <t>US-034</t>
  </si>
  <si>
    <t>OL-064</t>
  </si>
  <si>
    <t>ZL-020</t>
  </si>
  <si>
    <t>ZL-080</t>
  </si>
  <si>
    <t>JC-132</t>
  </si>
  <si>
    <t>LI-041</t>
  </si>
  <si>
    <t>JC-127</t>
  </si>
  <si>
    <t>PL-093</t>
  </si>
  <si>
    <t>OL-022</t>
  </si>
  <si>
    <t>N49° 50.365 E17° 25.758</t>
  </si>
  <si>
    <t>MO-025</t>
  </si>
  <si>
    <t>OL-060</t>
  </si>
  <si>
    <t>US-080</t>
  </si>
  <si>
    <t>US-068</t>
  </si>
  <si>
    <t>LI-070</t>
  </si>
  <si>
    <t>ST-053</t>
  </si>
  <si>
    <t>JM-016</t>
  </si>
  <si>
    <t>PA-043</t>
  </si>
  <si>
    <t>US-075</t>
  </si>
  <si>
    <t>PL-090</t>
  </si>
  <si>
    <t>OK/HMO-009</t>
  </si>
  <si>
    <t>KR-002</t>
  </si>
  <si>
    <t>LI-043</t>
  </si>
  <si>
    <t>LI-068</t>
  </si>
  <si>
    <t>US-079</t>
  </si>
  <si>
    <t>JM-069</t>
  </si>
  <si>
    <t>US-042</t>
  </si>
  <si>
    <t>LI-062</t>
  </si>
  <si>
    <t>MO-064</t>
  </si>
  <si>
    <t>LI-067</t>
  </si>
  <si>
    <t>JM-011</t>
  </si>
  <si>
    <t>ST-066</t>
  </si>
  <si>
    <t>KR-032</t>
  </si>
  <si>
    <t>PA-016</t>
  </si>
  <si>
    <t>PL-057</t>
  </si>
  <si>
    <t>KA-042</t>
  </si>
  <si>
    <t>MO-066</t>
  </si>
  <si>
    <t>MO-072</t>
  </si>
  <si>
    <t>MO-042</t>
  </si>
  <si>
    <t>PL-092</t>
  </si>
  <si>
    <t>N49° 57.823 E17° 05.997</t>
  </si>
  <si>
    <t>OL-017</t>
  </si>
  <si>
    <t>ST-021</t>
  </si>
  <si>
    <t>N50° 45.091 E15° 16.934</t>
  </si>
  <si>
    <t>LI-017</t>
  </si>
  <si>
    <t>JC-130</t>
  </si>
  <si>
    <t>US-001</t>
  </si>
  <si>
    <t>MO-063</t>
  </si>
  <si>
    <t>N48° 57.515 E13° 51.924</t>
  </si>
  <si>
    <t>JC-005</t>
  </si>
  <si>
    <t>DM/BM-028</t>
  </si>
  <si>
    <t>PA-012</t>
  </si>
  <si>
    <t>MO-014</t>
  </si>
  <si>
    <t>PA-018</t>
  </si>
  <si>
    <t>JC-063</t>
  </si>
  <si>
    <t>N50° 38.948 E15° 51.800</t>
  </si>
  <si>
    <t>KR-011</t>
  </si>
  <si>
    <t>ST-015</t>
  </si>
  <si>
    <t>LI-060</t>
  </si>
  <si>
    <t>PL-021</t>
  </si>
  <si>
    <t>SP/SW-004</t>
  </si>
  <si>
    <t>OK/HOL-003</t>
  </si>
  <si>
    <t>MO-068</t>
  </si>
  <si>
    <t>LI-022</t>
  </si>
  <si>
    <t>LI-003</t>
  </si>
  <si>
    <t>LI-071</t>
  </si>
  <si>
    <t>ZL-010</t>
  </si>
  <si>
    <t>PL-019</t>
  </si>
  <si>
    <t>PL-007</t>
  </si>
  <si>
    <t>ST-035</t>
  </si>
  <si>
    <t>ZL-078</t>
  </si>
  <si>
    <t>ST-052</t>
  </si>
  <si>
    <t>LI-064</t>
  </si>
  <si>
    <t>ZL-014</t>
  </si>
  <si>
    <t>MO-065</t>
  </si>
  <si>
    <t>N48° 48.887 E14° 02.344</t>
  </si>
  <si>
    <t>JC-009</t>
  </si>
  <si>
    <t>N50° 44.381 E15° 22.520</t>
  </si>
  <si>
    <t>LI-061</t>
  </si>
  <si>
    <t>LI-052</t>
  </si>
  <si>
    <t>KR-026</t>
  </si>
  <si>
    <t>N49° 19.547 E17° 50.322</t>
  </si>
  <si>
    <t>ZL-018</t>
  </si>
  <si>
    <t>US-056</t>
  </si>
  <si>
    <t>LI-065</t>
  </si>
  <si>
    <t>VY-009</t>
  </si>
  <si>
    <t>N49° 08.297 E13° 39.193</t>
  </si>
  <si>
    <t>JC-024</t>
  </si>
  <si>
    <t>PL-015</t>
  </si>
  <si>
    <t>JM-007</t>
  </si>
  <si>
    <t>ST-011</t>
  </si>
  <si>
    <t>US-047</t>
  </si>
  <si>
    <t>LI-042</t>
  </si>
  <si>
    <t>PL-034</t>
  </si>
  <si>
    <t>MO-071</t>
  </si>
  <si>
    <t>US-020</t>
  </si>
  <si>
    <t>OL-031</t>
  </si>
  <si>
    <t>JC-019</t>
  </si>
  <si>
    <t>JC-011</t>
  </si>
  <si>
    <t>MO-045</t>
  </si>
  <si>
    <t>JC-043</t>
  </si>
  <si>
    <t>N50° 30.546 E15° 22.002</t>
  </si>
  <si>
    <t>LI-027</t>
  </si>
  <si>
    <t>N50° 26.055 E14° 00.859</t>
  </si>
  <si>
    <t>US-061</t>
  </si>
  <si>
    <t>US-078</t>
  </si>
  <si>
    <t>LI-066</t>
  </si>
  <si>
    <t>PA-042</t>
  </si>
  <si>
    <t>US-071</t>
  </si>
  <si>
    <t>US-045</t>
  </si>
  <si>
    <t>LI-020</t>
  </si>
  <si>
    <t>PL-036</t>
  </si>
  <si>
    <t>N50° 30.978 E15° 13.896</t>
  </si>
  <si>
    <t>LI-049</t>
  </si>
  <si>
    <t>N50° 33.154 E16° 03.125</t>
  </si>
  <si>
    <t>KR-019</t>
  </si>
  <si>
    <t>LI-018</t>
  </si>
  <si>
    <t>JC-037</t>
  </si>
  <si>
    <t>JC-029</t>
  </si>
  <si>
    <t>OL-008</t>
  </si>
  <si>
    <t>MO-062</t>
  </si>
  <si>
    <t>KR-005</t>
  </si>
  <si>
    <t>US-049</t>
  </si>
  <si>
    <t>US-043</t>
  </si>
  <si>
    <t>US-018</t>
  </si>
  <si>
    <t>US-033</t>
  </si>
  <si>
    <t>OK/HUS-046</t>
  </si>
  <si>
    <t>ZL-021</t>
  </si>
  <si>
    <t>ZL-001</t>
  </si>
  <si>
    <t>JC-128</t>
  </si>
  <si>
    <t>ZL-022</t>
  </si>
  <si>
    <t>PL-022</t>
  </si>
  <si>
    <t>ZL-004</t>
  </si>
  <si>
    <t>US-026</t>
  </si>
  <si>
    <t>DM/SX-019</t>
  </si>
  <si>
    <t>US-019</t>
  </si>
  <si>
    <t>MO-024</t>
  </si>
  <si>
    <t>OK/HJI-042</t>
  </si>
  <si>
    <t>US-003</t>
  </si>
  <si>
    <t>US-076</t>
  </si>
  <si>
    <t>N49° 32.741 E17° 57.933</t>
  </si>
  <si>
    <t>MO-069</t>
  </si>
  <si>
    <t>MO-036</t>
  </si>
  <si>
    <t>US-028</t>
  </si>
  <si>
    <t>LI-004</t>
  </si>
  <si>
    <t>N50° 23.192 E14° 17.377</t>
  </si>
  <si>
    <t>US-069</t>
  </si>
  <si>
    <t>ZL-012</t>
  </si>
  <si>
    <t>N50° 42.696 E15° 14.027</t>
  </si>
  <si>
    <t>LI-014</t>
  </si>
  <si>
    <t>SP/SW-003</t>
  </si>
  <si>
    <t>N49° 23.496 E13° 04.962</t>
  </si>
  <si>
    <t>PL-028</t>
  </si>
  <si>
    <t>PL-089</t>
  </si>
  <si>
    <t>OL-061</t>
  </si>
  <si>
    <t>JC-040</t>
  </si>
  <si>
    <t>JC-028</t>
  </si>
  <si>
    <t>OK/HLI-023</t>
  </si>
  <si>
    <t>ZL-015</t>
  </si>
  <si>
    <t>JC-023</t>
  </si>
  <si>
    <t>KR-082</t>
  </si>
  <si>
    <t>OM/ZA-067</t>
  </si>
  <si>
    <t>SP/BZ-036</t>
  </si>
  <si>
    <t>LI-028</t>
  </si>
  <si>
    <t>MO-015</t>
  </si>
  <si>
    <t>US-040</t>
  </si>
  <si>
    <t>PL-010</t>
  </si>
  <si>
    <t>PL-035</t>
  </si>
  <si>
    <t>N49° 06.300 E13° 18.760</t>
  </si>
  <si>
    <t>PL-004</t>
  </si>
  <si>
    <t>N50° 43.558 E14° 44.637</t>
  </si>
  <si>
    <t>LI-036</t>
  </si>
  <si>
    <t>LI-032</t>
  </si>
  <si>
    <t>N48° 58.732 E14° 00.710</t>
  </si>
  <si>
    <t>JC-015</t>
  </si>
  <si>
    <t>KA-014</t>
  </si>
  <si>
    <t>LI-021</t>
  </si>
  <si>
    <t>MO-006</t>
  </si>
  <si>
    <t>LI-035</t>
  </si>
  <si>
    <t>MO-039</t>
  </si>
  <si>
    <t>ZL-026</t>
  </si>
  <si>
    <t>VY-002</t>
  </si>
  <si>
    <t>N49° 10.120 E13° 11.052</t>
  </si>
  <si>
    <t>PL-003</t>
  </si>
  <si>
    <t>SP/BZ-035</t>
  </si>
  <si>
    <t>OL-011</t>
  </si>
  <si>
    <t>N49° 35.820 E18° 35.199</t>
  </si>
  <si>
    <t>MO-010</t>
  </si>
  <si>
    <t>N49° 40.244 E16° 01.936</t>
  </si>
  <si>
    <t>VY-001</t>
  </si>
  <si>
    <t>N48° 44.196 E13° 55.275</t>
  </si>
  <si>
    <t>OE/OO-069</t>
  </si>
  <si>
    <t>ST-105</t>
  </si>
  <si>
    <t>US-032</t>
  </si>
  <si>
    <t>OL-024</t>
  </si>
  <si>
    <t>SP/KA-002</t>
  </si>
  <si>
    <t>KA-013</t>
  </si>
  <si>
    <t>JM-013</t>
  </si>
  <si>
    <t>KR-015</t>
  </si>
  <si>
    <t>LI-024</t>
  </si>
  <si>
    <t>MO-019</t>
  </si>
  <si>
    <t>OK/HLI-017</t>
  </si>
  <si>
    <t>JC-002</t>
  </si>
  <si>
    <t>ZL-041</t>
  </si>
  <si>
    <t>OM/TN-013</t>
  </si>
  <si>
    <t>PA-002</t>
  </si>
  <si>
    <t>OL-002</t>
  </si>
  <si>
    <t>OL-015</t>
  </si>
  <si>
    <t>US-022</t>
  </si>
  <si>
    <t>KA-008</t>
  </si>
  <si>
    <t>JC-018</t>
  </si>
  <si>
    <t>N48° 50.815 E14° 01.211</t>
  </si>
  <si>
    <t>JC-126</t>
  </si>
  <si>
    <t>PA-003</t>
  </si>
  <si>
    <t>MO-017</t>
  </si>
  <si>
    <t>N49° 33.697 E18° 30.429</t>
  </si>
  <si>
    <t>MO-007</t>
  </si>
  <si>
    <t>JC-001</t>
  </si>
  <si>
    <t>N49° 29.807 E18° 18.780</t>
  </si>
  <si>
    <t>MO-005</t>
  </si>
  <si>
    <t>LI-010</t>
  </si>
  <si>
    <t>N49° 23.001 E12° 47.022</t>
  </si>
  <si>
    <t>PL-088</t>
  </si>
  <si>
    <t>OM/TN-010</t>
  </si>
  <si>
    <t>N50° 18.097 E16° 23.871</t>
  </si>
  <si>
    <t>KR-008</t>
  </si>
  <si>
    <t>N49° 30.493 E18° 22.231</t>
  </si>
  <si>
    <t>MO-003</t>
  </si>
  <si>
    <t>US-014</t>
  </si>
  <si>
    <t>SP/SW-001</t>
  </si>
  <si>
    <t>KA-001</t>
  </si>
  <si>
    <t>N49° 32.759 E18° 26.837</t>
  </si>
  <si>
    <t>MO-002</t>
  </si>
  <si>
    <t>MO-001</t>
  </si>
  <si>
    <t>KR-001</t>
  </si>
  <si>
    <t>Vrcholovka</t>
  </si>
  <si>
    <t>SOTA/
HEMA</t>
  </si>
  <si>
    <t>J od Jiřice</t>
  </si>
  <si>
    <t>Kubova Huť</t>
  </si>
  <si>
    <r>
      <t>E442</t>
    </r>
    <r>
      <rPr>
        <sz val="10"/>
        <color rgb="FF252525"/>
        <rFont val="Arial"/>
        <family val="2"/>
        <charset val="238"/>
      </rPr>
      <t> S od </t>
    </r>
    <r>
      <rPr>
        <sz val="10"/>
        <color rgb="FF0B0080"/>
        <rFont val="Arial"/>
        <family val="2"/>
        <charset val="238"/>
      </rPr>
      <t>Boru</t>
    </r>
  </si>
  <si>
    <t>JV sedlo u Hoštic</t>
  </si>
  <si>
    <t>sedlo s Lipskou horou</t>
  </si>
  <si>
    <t>sedlo S od Hnanic</t>
  </si>
  <si>
    <t>sedlo SZ od Smědče</t>
  </si>
  <si>
    <t>sedlo Prostřední Lhota</t>
  </si>
  <si>
    <t>Nová Ves</t>
  </si>
  <si>
    <t>sedlo s Tokem</t>
  </si>
  <si>
    <t>Brennes, Eisenstein</t>
  </si>
  <si>
    <t>10 km V od Gmündu</t>
  </si>
  <si>
    <t>Z kraj Valašských Klobouků</t>
  </si>
  <si>
    <t>Z sedlo před Lysicemi</t>
  </si>
  <si>
    <t>JV od Mor.Krumlova</t>
  </si>
  <si>
    <t>s Chotovickým vrchem</t>
  </si>
  <si>
    <t>SZ od Podbořan.Rohozce</t>
  </si>
  <si>
    <t>SV od žst Lužec p.Smrkem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</si>
</sst>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&quot; &quot;@"/>
    <numFmt numFmtId="165" formatCode="0&quot;. &quot;"/>
    <numFmt numFmtId="166" formatCode="0&quot; m &quot;"/>
    <numFmt numFmtId="167" formatCode="dd/mm/yyyy"/>
    <numFmt numFmtId="168" formatCode="0.0&quot; km &quot;"/>
    <numFmt numFmtId="170" formatCode="0&quot; &quot;"/>
  </numFmts>
  <fonts count="22">
    <font>
      <sz val="8"/>
      <name val="Tahoma"/>
      <charset val="238"/>
    </font>
    <font>
      <sz val="8"/>
      <color theme="1"/>
      <name val="Tahoma"/>
      <family val="2"/>
      <charset val="238"/>
    </font>
    <font>
      <sz val="8"/>
      <color theme="1"/>
      <name val="Tahoma"/>
      <family val="2"/>
      <charset val="238"/>
    </font>
    <font>
      <sz val="8"/>
      <color indexed="23"/>
      <name val="Tahoma"/>
      <family val="2"/>
      <charset val="238"/>
    </font>
    <font>
      <sz val="8"/>
      <name val="Tahoma"/>
      <family val="2"/>
      <charset val="238"/>
    </font>
    <font>
      <sz val="8"/>
      <color indexed="22"/>
      <name val="Tahoma"/>
      <family val="2"/>
      <charset val="238"/>
    </font>
    <font>
      <sz val="8"/>
      <color rgb="FF0B0080"/>
      <name val="Tahoma"/>
      <family val="2"/>
      <charset val="238"/>
    </font>
    <font>
      <u/>
      <sz val="8"/>
      <color indexed="12"/>
      <name val="Tahoma"/>
      <family val="2"/>
      <charset val="238"/>
    </font>
    <font>
      <sz val="8"/>
      <color rgb="FF505050"/>
      <name val="Tahoma"/>
      <family val="2"/>
      <charset val="238"/>
    </font>
    <font>
      <b/>
      <sz val="8"/>
      <name val="Tahoma"/>
      <family val="2"/>
      <charset val="238"/>
    </font>
    <font>
      <sz val="8"/>
      <color indexed="18"/>
      <name val="Tahoma"/>
      <family val="2"/>
      <charset val="238"/>
    </font>
    <font>
      <sz val="8"/>
      <color indexed="81"/>
      <name val="Tahoma"/>
      <family val="2"/>
      <charset val="238"/>
    </font>
    <font>
      <sz val="8"/>
      <color rgb="FF3D478F"/>
      <name val="Tahoma"/>
      <family val="2"/>
      <charset val="238"/>
    </font>
    <font>
      <b/>
      <sz val="14"/>
      <color rgb="FF3D478F"/>
      <name val="Tahoma"/>
      <family val="2"/>
      <charset val="238"/>
    </font>
    <font>
      <b/>
      <sz val="8"/>
      <color indexed="23"/>
      <name val="Tahoma"/>
      <family val="2"/>
      <charset val="238"/>
    </font>
    <font>
      <sz val="14"/>
      <color rgb="FF3D478F"/>
      <name val="Tahoma"/>
      <family val="2"/>
      <charset val="238"/>
    </font>
    <font>
      <sz val="8"/>
      <color rgb="FF666699"/>
      <name val="Tahoma"/>
      <family val="2"/>
      <charset val="238"/>
    </font>
    <font>
      <sz val="8"/>
      <color rgb="FF333399"/>
      <name val="Tahoma"/>
      <family val="2"/>
      <charset val="238"/>
    </font>
    <font>
      <u/>
      <sz val="8"/>
      <color theme="10"/>
      <name val="Tahoma"/>
      <family val="2"/>
      <charset val="238"/>
    </font>
    <font>
      <sz val="7"/>
      <color indexed="23"/>
      <name val="Tahoma"/>
      <family val="2"/>
      <charset val="238"/>
    </font>
    <font>
      <sz val="10"/>
      <color rgb="FF252525"/>
      <name val="Arial"/>
      <family val="2"/>
      <charset val="238"/>
    </font>
    <font>
      <sz val="10"/>
      <color rgb="FF0B0080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rgb="FFD3D6ED"/>
        <bgColor indexed="64"/>
      </patternFill>
    </fill>
  </fills>
  <borders count="21">
    <border>
      <left/>
      <right/>
      <top/>
      <bottom/>
      <diagonal/>
    </border>
    <border>
      <left style="thin">
        <color theme="0" tint="-0.499984740745262"/>
      </left>
      <right style="thin">
        <color theme="0" tint="-0.24994659260841701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24994659260841701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/>
      <bottom style="thin">
        <color indexed="64"/>
      </bottom>
      <diagonal/>
    </border>
    <border>
      <left style="thin">
        <color theme="0" tint="-0.499984740745262"/>
      </left>
      <right style="thin">
        <color theme="0" tint="-0.14996795556505021"/>
      </right>
      <top style="thin">
        <color theme="0" tint="-0.499984740745262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499984740745262"/>
      </right>
      <top style="thin">
        <color theme="0" tint="-0.499984740745262"/>
      </top>
      <bottom style="thin">
        <color theme="0" tint="-0.14996795556505021"/>
      </bottom>
      <diagonal/>
    </border>
    <border>
      <left style="thin">
        <color theme="0" tint="-0.499984740745262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499984740745262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499984740745262"/>
      </left>
      <right style="thin">
        <color theme="0" tint="-0.14996795556505021"/>
      </right>
      <top style="thin">
        <color theme="0" tint="-0.14996795556505021"/>
      </top>
      <bottom style="thin">
        <color theme="0" tint="-0.49998474074526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499984740745262"/>
      </bottom>
      <diagonal/>
    </border>
    <border>
      <left style="thin">
        <color theme="0" tint="-0.14996795556505021"/>
      </left>
      <right style="thin">
        <color theme="0" tint="-0.499984740745262"/>
      </right>
      <top style="thin">
        <color theme="0" tint="-0.14996795556505021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14996795556505021"/>
      </right>
      <top style="thin">
        <color theme="0" tint="-0.34998626667073579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34998626667073579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499984740745262"/>
      </right>
      <top style="thin">
        <color theme="0" tint="-0.34998626667073579"/>
      </top>
      <bottom style="thin">
        <color theme="0" tint="-0.14996795556505021"/>
      </bottom>
      <diagonal/>
    </border>
    <border>
      <left style="thin">
        <color theme="0" tint="-0.499984740745262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499984740745262"/>
      </right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34998626667073579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499984740745262"/>
      </bottom>
      <diagonal/>
    </border>
  </borders>
  <cellStyleXfs count="12">
    <xf numFmtId="0" fontId="0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>
      <alignment vertical="top"/>
    </xf>
    <xf numFmtId="0" fontId="2" fillId="0" borderId="0"/>
    <xf numFmtId="0" fontId="2" fillId="0" borderId="0"/>
    <xf numFmtId="0" fontId="4" fillId="0" borderId="0">
      <alignment vertical="top"/>
    </xf>
    <xf numFmtId="0" fontId="2" fillId="0" borderId="0"/>
    <xf numFmtId="0" fontId="4" fillId="0" borderId="0"/>
    <xf numFmtId="0" fontId="1" fillId="0" borderId="0"/>
    <xf numFmtId="0" fontId="12" fillId="0" borderId="0" applyNumberFormat="0" applyFill="0" applyBorder="0" applyAlignment="0" applyProtection="0">
      <alignment vertical="top"/>
    </xf>
  </cellStyleXfs>
  <cellXfs count="73">
    <xf numFmtId="0" fontId="0" fillId="0" borderId="0" xfId="0"/>
    <xf numFmtId="0" fontId="0" fillId="0" borderId="0" xfId="0"/>
    <xf numFmtId="0" fontId="0" fillId="0" borderId="0" xfId="0"/>
    <xf numFmtId="0" fontId="4" fillId="0" borderId="0" xfId="0" applyFont="1" applyBorder="1"/>
    <xf numFmtId="0" fontId="0" fillId="0" borderId="0" xfId="0" applyAlignment="1"/>
    <xf numFmtId="0" fontId="3" fillId="0" borderId="0" xfId="0" applyFont="1"/>
    <xf numFmtId="0" fontId="10" fillId="0" borderId="0" xfId="0" applyFont="1" applyBorder="1"/>
    <xf numFmtId="0" fontId="0" fillId="0" borderId="0" xfId="0" applyBorder="1"/>
    <xf numFmtId="0" fontId="9" fillId="2" borderId="1" xfId="0" applyFont="1" applyFill="1" applyBorder="1" applyAlignment="1">
      <alignment horizontal="center" vertical="top" wrapText="1"/>
    </xf>
    <xf numFmtId="164" fontId="9" fillId="2" borderId="2" xfId="0" applyNumberFormat="1" applyFont="1" applyFill="1" applyBorder="1" applyAlignment="1">
      <alignment vertical="top"/>
    </xf>
    <xf numFmtId="49" fontId="9" fillId="2" borderId="2" xfId="0" applyNumberFormat="1" applyFont="1" applyFill="1" applyBorder="1" applyAlignment="1">
      <alignment horizontal="center" vertical="top"/>
    </xf>
    <xf numFmtId="49" fontId="9" fillId="2" borderId="2" xfId="0" applyNumberFormat="1" applyFont="1" applyFill="1" applyBorder="1" applyAlignment="1">
      <alignment horizontal="center" vertical="top" wrapText="1"/>
    </xf>
    <xf numFmtId="0" fontId="14" fillId="2" borderId="2" xfId="0" applyFont="1" applyFill="1" applyBorder="1" applyAlignment="1">
      <alignment vertical="top" wrapText="1"/>
    </xf>
    <xf numFmtId="164" fontId="9" fillId="2" borderId="2" xfId="0" applyNumberFormat="1" applyFont="1" applyFill="1" applyBorder="1" applyAlignment="1">
      <alignment vertical="top" wrapText="1"/>
    </xf>
    <xf numFmtId="164" fontId="9" fillId="2" borderId="3" xfId="0" applyNumberFormat="1" applyFont="1" applyFill="1" applyBorder="1" applyAlignment="1">
      <alignment vertical="top" wrapText="1"/>
    </xf>
    <xf numFmtId="0" fontId="5" fillId="0" borderId="4" xfId="0" applyFont="1" applyBorder="1" applyAlignment="1">
      <alignment horizontal="center" wrapText="1"/>
    </xf>
    <xf numFmtId="0" fontId="0" fillId="0" borderId="0" xfId="0"/>
    <xf numFmtId="167" fontId="4" fillId="0" borderId="5" xfId="0" applyNumberFormat="1" applyFont="1" applyFill="1" applyBorder="1" applyAlignment="1">
      <alignment horizontal="center" vertical="center"/>
    </xf>
    <xf numFmtId="164" fontId="4" fillId="0" borderId="6" xfId="0" applyNumberFormat="1" applyFont="1" applyFill="1" applyBorder="1" applyAlignment="1">
      <alignment vertical="center"/>
    </xf>
    <xf numFmtId="2" fontId="5" fillId="0" borderId="0" xfId="0" applyNumberFormat="1" applyFont="1" applyAlignment="1">
      <alignment horizontal="right" vertical="top"/>
    </xf>
    <xf numFmtId="165" fontId="4" fillId="0" borderId="7" xfId="0" applyNumberFormat="1" applyFont="1" applyBorder="1" applyAlignment="1">
      <alignment vertical="center"/>
    </xf>
    <xf numFmtId="164" fontId="4" fillId="0" borderId="9" xfId="0" applyNumberFormat="1" applyFont="1" applyFill="1" applyBorder="1" applyAlignment="1">
      <alignment vertical="center"/>
    </xf>
    <xf numFmtId="167" fontId="4" fillId="0" borderId="7" xfId="0" applyNumberFormat="1" applyFont="1" applyFill="1" applyBorder="1" applyAlignment="1">
      <alignment horizontal="center" vertical="center"/>
    </xf>
    <xf numFmtId="165" fontId="4" fillId="0" borderId="10" xfId="0" applyNumberFormat="1" applyFont="1" applyBorder="1" applyAlignment="1">
      <alignment vertical="center"/>
    </xf>
    <xf numFmtId="166" fontId="0" fillId="0" borderId="11" xfId="0" applyNumberFormat="1" applyBorder="1" applyAlignment="1">
      <alignment vertical="center"/>
    </xf>
    <xf numFmtId="166" fontId="4" fillId="0" borderId="11" xfId="0" applyNumberFormat="1" applyFont="1" applyBorder="1" applyAlignment="1">
      <alignment vertical="center"/>
    </xf>
    <xf numFmtId="167" fontId="4" fillId="0" borderId="10" xfId="0" applyNumberFormat="1" applyFont="1" applyFill="1" applyBorder="1" applyAlignment="1">
      <alignment horizontal="center" vertical="center"/>
    </xf>
    <xf numFmtId="164" fontId="4" fillId="0" borderId="12" xfId="0" applyNumberFormat="1" applyFont="1" applyFill="1" applyBorder="1" applyAlignment="1">
      <alignment vertical="center"/>
    </xf>
    <xf numFmtId="0" fontId="0" fillId="0" borderId="0" xfId="0"/>
    <xf numFmtId="0" fontId="0" fillId="0" borderId="0" xfId="0"/>
    <xf numFmtId="0" fontId="3" fillId="0" borderId="0" xfId="0" applyFont="1"/>
    <xf numFmtId="0" fontId="5" fillId="0" borderId="0" xfId="2" applyFont="1" applyAlignment="1" applyProtection="1">
      <alignment horizontal="right" vertical="center" indent="1"/>
    </xf>
    <xf numFmtId="49" fontId="9" fillId="2" borderId="2" xfId="0" applyNumberFormat="1" applyFont="1" applyFill="1" applyBorder="1" applyAlignment="1">
      <alignment vertical="top" wrapText="1"/>
    </xf>
    <xf numFmtId="0" fontId="0" fillId="0" borderId="0" xfId="0" applyAlignment="1">
      <alignment horizontal="left" indent="1"/>
    </xf>
    <xf numFmtId="0" fontId="4" fillId="0" borderId="8" xfId="0" applyNumberFormat="1" applyFont="1" applyBorder="1" applyAlignment="1" applyProtection="1">
      <alignment horizontal="center" vertical="center"/>
    </xf>
    <xf numFmtId="0" fontId="4" fillId="0" borderId="11" xfId="0" applyNumberFormat="1" applyFont="1" applyBorder="1" applyAlignment="1" applyProtection="1">
      <alignment horizontal="center" vertical="center"/>
    </xf>
    <xf numFmtId="164" fontId="6" fillId="0" borderId="9" xfId="0" applyNumberFormat="1" applyFont="1" applyBorder="1" applyAlignment="1">
      <alignment vertical="center"/>
    </xf>
    <xf numFmtId="164" fontId="6" fillId="0" borderId="12" xfId="0" applyNumberFormat="1" applyFont="1" applyBorder="1" applyAlignment="1">
      <alignment vertical="center"/>
    </xf>
    <xf numFmtId="165" fontId="4" fillId="0" borderId="13" xfId="0" applyNumberFormat="1" applyFont="1" applyBorder="1" applyAlignment="1">
      <alignment vertical="center"/>
    </xf>
    <xf numFmtId="0" fontId="4" fillId="0" borderId="14" xfId="0" applyNumberFormat="1" applyFont="1" applyBorder="1" applyAlignment="1" applyProtection="1">
      <alignment horizontal="center" vertical="center"/>
    </xf>
    <xf numFmtId="164" fontId="6" fillId="0" borderId="15" xfId="0" applyNumberFormat="1" applyFont="1" applyBorder="1" applyAlignment="1">
      <alignment vertical="center"/>
    </xf>
    <xf numFmtId="166" fontId="0" fillId="0" borderId="14" xfId="0" applyNumberFormat="1" applyBorder="1" applyAlignment="1">
      <alignment vertical="center"/>
    </xf>
    <xf numFmtId="166" fontId="4" fillId="0" borderId="14" xfId="0" applyNumberFormat="1" applyFont="1" applyBorder="1" applyAlignment="1">
      <alignment vertical="center"/>
    </xf>
    <xf numFmtId="168" fontId="4" fillId="0" borderId="14" xfId="0" applyNumberFormat="1" applyFont="1" applyBorder="1" applyAlignment="1">
      <alignment vertical="center"/>
    </xf>
    <xf numFmtId="164" fontId="6" fillId="0" borderId="14" xfId="0" applyNumberFormat="1" applyFont="1" applyBorder="1" applyAlignment="1">
      <alignment vertical="center"/>
    </xf>
    <xf numFmtId="164" fontId="6" fillId="0" borderId="8" xfId="1" applyNumberFormat="1" applyFont="1" applyBorder="1" applyAlignment="1" applyProtection="1">
      <alignment vertical="center"/>
    </xf>
    <xf numFmtId="166" fontId="0" fillId="0" borderId="8" xfId="0" applyNumberFormat="1" applyBorder="1" applyAlignment="1">
      <alignment vertical="center"/>
    </xf>
    <xf numFmtId="166" fontId="4" fillId="0" borderId="8" xfId="0" applyNumberFormat="1" applyFont="1" applyBorder="1" applyAlignment="1">
      <alignment vertical="center"/>
    </xf>
    <xf numFmtId="49" fontId="8" fillId="0" borderId="8" xfId="0" applyNumberFormat="1" applyFont="1" applyBorder="1" applyAlignment="1">
      <alignment vertical="center"/>
    </xf>
    <xf numFmtId="168" fontId="4" fillId="0" borderId="8" xfId="0" applyNumberFormat="1" applyFont="1" applyBorder="1" applyAlignment="1">
      <alignment vertical="center"/>
    </xf>
    <xf numFmtId="164" fontId="6" fillId="0" borderId="8" xfId="0" applyNumberFormat="1" applyFont="1" applyBorder="1" applyAlignment="1">
      <alignment vertical="center"/>
    </xf>
    <xf numFmtId="164" fontId="8" fillId="0" borderId="8" xfId="0" applyNumberFormat="1" applyFont="1" applyBorder="1" applyAlignment="1">
      <alignment vertical="center"/>
    </xf>
    <xf numFmtId="168" fontId="4" fillId="0" borderId="11" xfId="0" applyNumberFormat="1" applyFont="1" applyBorder="1" applyAlignment="1">
      <alignment vertical="center"/>
    </xf>
    <xf numFmtId="164" fontId="6" fillId="0" borderId="11" xfId="0" applyNumberFormat="1" applyFont="1" applyBorder="1" applyAlignment="1">
      <alignment vertical="center"/>
    </xf>
    <xf numFmtId="0" fontId="0" fillId="0" borderId="0" xfId="0" applyAlignment="1">
      <alignment horizontal="left" indent="1"/>
    </xf>
    <xf numFmtId="167" fontId="4" fillId="0" borderId="16" xfId="0" applyNumberFormat="1" applyFont="1" applyFill="1" applyBorder="1" applyAlignment="1">
      <alignment horizontal="center" vertical="center"/>
    </xf>
    <xf numFmtId="164" fontId="4" fillId="0" borderId="17" xfId="0" applyNumberFormat="1" applyFont="1" applyFill="1" applyBorder="1" applyAlignment="1">
      <alignment vertical="center"/>
    </xf>
    <xf numFmtId="49" fontId="8" fillId="0" borderId="14" xfId="0" applyNumberFormat="1" applyFont="1" applyBorder="1" applyAlignment="1">
      <alignment vertical="center"/>
    </xf>
    <xf numFmtId="49" fontId="8" fillId="0" borderId="11" xfId="0" applyNumberFormat="1" applyFont="1" applyBorder="1" applyAlignment="1">
      <alignment vertical="center"/>
    </xf>
    <xf numFmtId="0" fontId="8" fillId="0" borderId="8" xfId="1" applyFont="1" applyBorder="1" applyAlignment="1" applyProtection="1">
      <alignment vertical="center"/>
    </xf>
    <xf numFmtId="164" fontId="6" fillId="0" borderId="14" xfId="1" applyNumberFormat="1" applyFont="1" applyBorder="1" applyAlignment="1" applyProtection="1">
      <alignment vertical="center"/>
    </xf>
    <xf numFmtId="0" fontId="8" fillId="0" borderId="14" xfId="1" applyFont="1" applyBorder="1" applyAlignment="1" applyProtection="1">
      <alignment vertical="center"/>
    </xf>
    <xf numFmtId="0" fontId="13" fillId="0" borderId="0" xfId="0" applyFont="1" applyBorder="1" applyAlignment="1" applyProtection="1">
      <alignment horizontal="left" vertical="center" indent="1"/>
    </xf>
    <xf numFmtId="0" fontId="0" fillId="0" borderId="0" xfId="0" applyAlignment="1">
      <alignment horizontal="left" indent="1"/>
    </xf>
    <xf numFmtId="0" fontId="19" fillId="2" borderId="2" xfId="0" applyFont="1" applyFill="1" applyBorder="1" applyAlignment="1">
      <alignment horizontal="center" vertical="top" wrapText="1"/>
    </xf>
    <xf numFmtId="165" fontId="3" fillId="0" borderId="19" xfId="0" applyNumberFormat="1" applyFont="1" applyBorder="1" applyAlignment="1">
      <alignment vertical="center"/>
    </xf>
    <xf numFmtId="170" fontId="3" fillId="0" borderId="19" xfId="0" applyNumberFormat="1" applyFont="1" applyBorder="1" applyAlignment="1">
      <alignment vertical="center"/>
    </xf>
    <xf numFmtId="170" fontId="3" fillId="0" borderId="18" xfId="0" applyNumberFormat="1" applyFont="1" applyBorder="1" applyAlignment="1">
      <alignment vertical="center"/>
    </xf>
    <xf numFmtId="165" fontId="3" fillId="0" borderId="18" xfId="0" applyNumberFormat="1" applyFont="1" applyBorder="1" applyAlignment="1">
      <alignment vertical="center"/>
    </xf>
    <xf numFmtId="170" fontId="3" fillId="0" borderId="20" xfId="0" applyNumberFormat="1" applyFont="1" applyBorder="1" applyAlignment="1">
      <alignment vertical="center"/>
    </xf>
    <xf numFmtId="165" fontId="3" fillId="0" borderId="20" xfId="0" applyNumberFormat="1" applyFont="1" applyBorder="1" applyAlignment="1">
      <alignment vertical="center"/>
    </xf>
    <xf numFmtId="164" fontId="6" fillId="0" borderId="11" xfId="1" applyNumberFormat="1" applyFont="1" applyBorder="1" applyAlignment="1" applyProtection="1">
      <alignment vertical="center"/>
    </xf>
    <xf numFmtId="0" fontId="8" fillId="0" borderId="11" xfId="1" applyFont="1" applyBorder="1" applyAlignment="1" applyProtection="1">
      <alignment vertical="center"/>
    </xf>
  </cellXfs>
  <cellStyles count="12">
    <cellStyle name="Hypertextový odkaz" xfId="1" builtinId="8"/>
    <cellStyle name="Hypertextový odkaz 2" xfId="4"/>
    <cellStyle name="Hypertextový odkaz 2 2" xfId="11"/>
    <cellStyle name="Hypertextový odkaz 3" xfId="3"/>
    <cellStyle name="Hypertextový odkaz 4" xfId="2"/>
    <cellStyle name="Normální" xfId="0" builtinId="0"/>
    <cellStyle name="Normální 2" xfId="9"/>
    <cellStyle name="Normální 2 2" xfId="7"/>
    <cellStyle name="Normální 3" xfId="5"/>
    <cellStyle name="Normální 6" xfId="10"/>
    <cellStyle name="Normální 8" xfId="6"/>
    <cellStyle name="Normální 9" xfId="8"/>
  </cellStyles>
  <dxfs count="2">
    <dxf>
      <font>
        <condense val="0"/>
        <extend val="0"/>
        <color indexed="63"/>
      </font>
    </dxf>
    <dxf>
      <font>
        <condense val="0"/>
        <extend val="0"/>
        <color indexed="63"/>
      </font>
    </dxf>
  </dxfs>
  <tableStyles count="0" defaultTableStyle="TableStyleMedium2" defaultPivotStyle="PivotStyleLight16"/>
  <colors>
    <mruColors>
      <color rgb="FF505050"/>
      <color rgb="FF333399"/>
      <color rgb="FF6666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3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7255639097744359E-2"/>
          <c:y val="2.1276595744680851E-2"/>
          <c:w val="0.96052631578947367"/>
          <c:h val="0.93617021276595747"/>
        </c:manualLayout>
      </c:layout>
      <c:scatterChart>
        <c:scatterStyle val="lineMarker"/>
        <c:varyColors val="0"/>
        <c:ser>
          <c:idx val="0"/>
          <c:order val="0"/>
          <c:tx>
            <c:v>ne</c:v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FFFF99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5"/>
            <c:marker>
              <c:spPr>
                <a:solidFill>
                  <a:srgbClr val="FFFFCC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bubble3D val="0"/>
          </c:dPt>
          <c:xVal>
            <c:numRef>
              <c:f>Ultrakopce!$R$3:$R$559</c:f>
              <c:numCache>
                <c:formatCode>0.00</c:formatCode>
                <c:ptCount val="557"/>
                <c:pt idx="0">
                  <c:v>13.9314</c:v>
                </c:pt>
                <c:pt idx="1">
                  <c:v>17.675650000000001</c:v>
                </c:pt>
                <c:pt idx="2">
                  <c:v>18.300900000000002</c:v>
                </c:pt>
                <c:pt idx="3">
                  <c:v>16.693449999999999</c:v>
                </c:pt>
                <c:pt idx="4">
                  <c:v>12.616</c:v>
                </c:pt>
                <c:pt idx="5">
                  <c:v>14.263916666666667</c:v>
                </c:pt>
                <c:pt idx="6">
                  <c:v>17.166533333333334</c:v>
                </c:pt>
                <c:pt idx="7">
                  <c:v>17.782550000000001</c:v>
                </c:pt>
                <c:pt idx="8">
                  <c:v>17.765799999999999</c:v>
                </c:pt>
                <c:pt idx="9">
                  <c:v>14.646749999999999</c:v>
                </c:pt>
                <c:pt idx="10">
                  <c:v>18.160883333333331</c:v>
                </c:pt>
                <c:pt idx="11">
                  <c:v>14.765933333333333</c:v>
                </c:pt>
                <c:pt idx="12">
                  <c:v>15.988516666666666</c:v>
                </c:pt>
                <c:pt idx="13">
                  <c:v>16.650083333333331</c:v>
                </c:pt>
                <c:pt idx="14">
                  <c:v>12.502800000000001</c:v>
                </c:pt>
                <c:pt idx="15">
                  <c:v>16.789783333333336</c:v>
                </c:pt>
                <c:pt idx="16">
                  <c:v>14.330216666666667</c:v>
                </c:pt>
                <c:pt idx="17">
                  <c:v>13.876833333333334</c:v>
                </c:pt>
                <c:pt idx="18">
                  <c:v>16.032266666666665</c:v>
                </c:pt>
                <c:pt idx="19">
                  <c:v>18.804600000000001</c:v>
                </c:pt>
                <c:pt idx="20">
                  <c:v>15.339550000000001</c:v>
                </c:pt>
                <c:pt idx="21">
                  <c:v>17.309133333333335</c:v>
                </c:pt>
                <c:pt idx="22">
                  <c:v>18.154666666666664</c:v>
                </c:pt>
                <c:pt idx="23">
                  <c:v>14.720499999999999</c:v>
                </c:pt>
                <c:pt idx="24">
                  <c:v>15.2638</c:v>
                </c:pt>
                <c:pt idx="25">
                  <c:v>13.126533333333334</c:v>
                </c:pt>
                <c:pt idx="26">
                  <c:v>14.454083333333333</c:v>
                </c:pt>
                <c:pt idx="27">
                  <c:v>14.74395</c:v>
                </c:pt>
                <c:pt idx="28">
                  <c:v>13.6662</c:v>
                </c:pt>
                <c:pt idx="29">
                  <c:v>14.017983333333333</c:v>
                </c:pt>
                <c:pt idx="30">
                  <c:v>17.383733333333332</c:v>
                </c:pt>
                <c:pt idx="31">
                  <c:v>14.704516666666667</c:v>
                </c:pt>
                <c:pt idx="32">
                  <c:v>18.839199999999998</c:v>
                </c:pt>
                <c:pt idx="33">
                  <c:v>16.124166666666667</c:v>
                </c:pt>
                <c:pt idx="34">
                  <c:v>17.943733333333334</c:v>
                </c:pt>
                <c:pt idx="35">
                  <c:v>15.074083333333332</c:v>
                </c:pt>
                <c:pt idx="36">
                  <c:v>14.419699999999999</c:v>
                </c:pt>
                <c:pt idx="37">
                  <c:v>13.487416666666666</c:v>
                </c:pt>
                <c:pt idx="38">
                  <c:v>13.082699999999999</c:v>
                </c:pt>
                <c:pt idx="39">
                  <c:v>16.902183333333333</c:v>
                </c:pt>
                <c:pt idx="40">
                  <c:v>15.233783333333333</c:v>
                </c:pt>
                <c:pt idx="41">
                  <c:v>17.995466666666669</c:v>
                </c:pt>
                <c:pt idx="42">
                  <c:v>14.289616666666667</c:v>
                </c:pt>
                <c:pt idx="43">
                  <c:v>14.227399999999999</c:v>
                </c:pt>
                <c:pt idx="44">
                  <c:v>18.264433333333333</c:v>
                </c:pt>
                <c:pt idx="45">
                  <c:v>17.96555</c:v>
                </c:pt>
                <c:pt idx="46">
                  <c:v>14.059583333333334</c:v>
                </c:pt>
                <c:pt idx="47">
                  <c:v>13.61035</c:v>
                </c:pt>
                <c:pt idx="48">
                  <c:v>14.224450000000001</c:v>
                </c:pt>
                <c:pt idx="49">
                  <c:v>18.800016666666668</c:v>
                </c:pt>
                <c:pt idx="50">
                  <c:v>13.870283333333333</c:v>
                </c:pt>
                <c:pt idx="51">
                  <c:v>14.726316666666667</c:v>
                </c:pt>
                <c:pt idx="52">
                  <c:v>13.972900000000001</c:v>
                </c:pt>
                <c:pt idx="53">
                  <c:v>18.163149999999998</c:v>
                </c:pt>
                <c:pt idx="54">
                  <c:v>12.6684</c:v>
                </c:pt>
                <c:pt idx="55">
                  <c:v>17.995350000000002</c:v>
                </c:pt>
                <c:pt idx="56">
                  <c:v>14.209633333333333</c:v>
                </c:pt>
                <c:pt idx="57">
                  <c:v>17.773350000000001</c:v>
                </c:pt>
                <c:pt idx="58">
                  <c:v>14.139999999999999</c:v>
                </c:pt>
                <c:pt idx="59">
                  <c:v>14.114466666666667</c:v>
                </c:pt>
                <c:pt idx="60">
                  <c:v>14.559866666666668</c:v>
                </c:pt>
                <c:pt idx="61">
                  <c:v>13.763883333333334</c:v>
                </c:pt>
                <c:pt idx="62">
                  <c:v>13.808533333333335</c:v>
                </c:pt>
                <c:pt idx="63">
                  <c:v>14.190166666666666</c:v>
                </c:pt>
                <c:pt idx="64">
                  <c:v>14.897966666666667</c:v>
                </c:pt>
                <c:pt idx="65">
                  <c:v>16.052083333333336</c:v>
                </c:pt>
                <c:pt idx="66">
                  <c:v>15.2316</c:v>
                </c:pt>
                <c:pt idx="67">
                  <c:v>13.24085</c:v>
                </c:pt>
                <c:pt idx="68">
                  <c:v>14.572833333333334</c:v>
                </c:pt>
                <c:pt idx="69">
                  <c:v>13.714849999999998</c:v>
                </c:pt>
                <c:pt idx="70">
                  <c:v>13.878350000000001</c:v>
                </c:pt>
                <c:pt idx="71">
                  <c:v>16.585866666666664</c:v>
                </c:pt>
                <c:pt idx="72">
                  <c:v>14.608916666666666</c:v>
                </c:pt>
                <c:pt idx="73">
                  <c:v>14.308216666666667</c:v>
                </c:pt>
                <c:pt idx="74">
                  <c:v>14.014316666666666</c:v>
                </c:pt>
                <c:pt idx="75">
                  <c:v>15.3667</c:v>
                </c:pt>
                <c:pt idx="76">
                  <c:v>14.582733333333334</c:v>
                </c:pt>
                <c:pt idx="77">
                  <c:v>18.126616666666667</c:v>
                </c:pt>
                <c:pt idx="78">
                  <c:v>16.780733333333334</c:v>
                </c:pt>
                <c:pt idx="79">
                  <c:v>14.454316666666665</c:v>
                </c:pt>
                <c:pt idx="80">
                  <c:v>18.220033333333333</c:v>
                </c:pt>
                <c:pt idx="81">
                  <c:v>13.202549999999999</c:v>
                </c:pt>
                <c:pt idx="82">
                  <c:v>14.4145</c:v>
                </c:pt>
                <c:pt idx="83">
                  <c:v>13.7578</c:v>
                </c:pt>
                <c:pt idx="84">
                  <c:v>14.036066666666667</c:v>
                </c:pt>
                <c:pt idx="85">
                  <c:v>16.595316666666665</c:v>
                </c:pt>
                <c:pt idx="86">
                  <c:v>16.34205</c:v>
                </c:pt>
                <c:pt idx="87">
                  <c:v>14.65415</c:v>
                </c:pt>
                <c:pt idx="88">
                  <c:v>13.7713</c:v>
                </c:pt>
                <c:pt idx="89">
                  <c:v>17.838699999999999</c:v>
                </c:pt>
                <c:pt idx="90">
                  <c:v>15.69575</c:v>
                </c:pt>
                <c:pt idx="91">
                  <c:v>15.159683333333334</c:v>
                </c:pt>
                <c:pt idx="92">
                  <c:v>15.375333333333334</c:v>
                </c:pt>
                <c:pt idx="93">
                  <c:v>18.452966666666665</c:v>
                </c:pt>
                <c:pt idx="94">
                  <c:v>18.055083333333336</c:v>
                </c:pt>
                <c:pt idx="95">
                  <c:v>14.456266666666666</c:v>
                </c:pt>
                <c:pt idx="96">
                  <c:v>14.651233333333334</c:v>
                </c:pt>
                <c:pt idx="97">
                  <c:v>18.135766666666665</c:v>
                </c:pt>
                <c:pt idx="98">
                  <c:v>14.786916666666666</c:v>
                </c:pt>
                <c:pt idx="99">
                  <c:v>12.751300000000001</c:v>
                </c:pt>
                <c:pt idx="100">
                  <c:v>18.090666666666664</c:v>
                </c:pt>
                <c:pt idx="101">
                  <c:v>14.641016666666665</c:v>
                </c:pt>
                <c:pt idx="102">
                  <c:v>14.583583333333333</c:v>
                </c:pt>
                <c:pt idx="103">
                  <c:v>18.28691666666667</c:v>
                </c:pt>
                <c:pt idx="104">
                  <c:v>17.054333333333336</c:v>
                </c:pt>
                <c:pt idx="105">
                  <c:v>17.428883333333335</c:v>
                </c:pt>
                <c:pt idx="106">
                  <c:v>13.396649999999999</c:v>
                </c:pt>
                <c:pt idx="107">
                  <c:v>13.988816666666667</c:v>
                </c:pt>
                <c:pt idx="108">
                  <c:v>14.502316666666667</c:v>
                </c:pt>
                <c:pt idx="109">
                  <c:v>16.356316666666668</c:v>
                </c:pt>
                <c:pt idx="110">
                  <c:v>18.373583333333332</c:v>
                </c:pt>
                <c:pt idx="111">
                  <c:v>16.702349999999999</c:v>
                </c:pt>
                <c:pt idx="112">
                  <c:v>13.158566666666667</c:v>
                </c:pt>
                <c:pt idx="113">
                  <c:v>14.389916666666666</c:v>
                </c:pt>
                <c:pt idx="114">
                  <c:v>15.282233333333334</c:v>
                </c:pt>
                <c:pt idx="115">
                  <c:v>13.929883333333333</c:v>
                </c:pt>
                <c:pt idx="116">
                  <c:v>17.09995</c:v>
                </c:pt>
                <c:pt idx="117">
                  <c:v>13.46895</c:v>
                </c:pt>
                <c:pt idx="118">
                  <c:v>17.605316666666667</c:v>
                </c:pt>
                <c:pt idx="119">
                  <c:v>18.084416666666666</c:v>
                </c:pt>
                <c:pt idx="120">
                  <c:v>17.424150000000001</c:v>
                </c:pt>
                <c:pt idx="121">
                  <c:v>13.215766666666665</c:v>
                </c:pt>
                <c:pt idx="122">
                  <c:v>13.795</c:v>
                </c:pt>
                <c:pt idx="123">
                  <c:v>16.515550000000001</c:v>
                </c:pt>
                <c:pt idx="124">
                  <c:v>15.918666666666667</c:v>
                </c:pt>
                <c:pt idx="125">
                  <c:v>15.046016666666667</c:v>
                </c:pt>
                <c:pt idx="126">
                  <c:v>16.576916666666666</c:v>
                </c:pt>
                <c:pt idx="127">
                  <c:v>14.420866666666667</c:v>
                </c:pt>
                <c:pt idx="128">
                  <c:v>18.672616666666666</c:v>
                </c:pt>
                <c:pt idx="129">
                  <c:v>14.923633333333333</c:v>
                </c:pt>
                <c:pt idx="130">
                  <c:v>14.645733333333332</c:v>
                </c:pt>
                <c:pt idx="131">
                  <c:v>16.414749999999998</c:v>
                </c:pt>
                <c:pt idx="132">
                  <c:v>13.726100000000001</c:v>
                </c:pt>
                <c:pt idx="133">
                  <c:v>14.827333333333334</c:v>
                </c:pt>
                <c:pt idx="134">
                  <c:v>14.577933333333332</c:v>
                </c:pt>
                <c:pt idx="135">
                  <c:v>17.389700000000001</c:v>
                </c:pt>
                <c:pt idx="136">
                  <c:v>12.855483333333334</c:v>
                </c:pt>
                <c:pt idx="137">
                  <c:v>13.238349999999999</c:v>
                </c:pt>
                <c:pt idx="138">
                  <c:v>16.680950000000003</c:v>
                </c:pt>
                <c:pt idx="139">
                  <c:v>17.121166666666667</c:v>
                </c:pt>
                <c:pt idx="140">
                  <c:v>14.103199999999999</c:v>
                </c:pt>
                <c:pt idx="141">
                  <c:v>14.549183333333334</c:v>
                </c:pt>
                <c:pt idx="142">
                  <c:v>14.0534</c:v>
                </c:pt>
                <c:pt idx="143">
                  <c:v>13.61725</c:v>
                </c:pt>
                <c:pt idx="144">
                  <c:v>17.429300000000001</c:v>
                </c:pt>
                <c:pt idx="145">
                  <c:v>16.93835</c:v>
                </c:pt>
                <c:pt idx="146">
                  <c:v>13.053850000000001</c:v>
                </c:pt>
                <c:pt idx="147">
                  <c:v>14.632583333333335</c:v>
                </c:pt>
                <c:pt idx="148">
                  <c:v>14.54</c:v>
                </c:pt>
                <c:pt idx="149">
                  <c:v>17.901416666666666</c:v>
                </c:pt>
                <c:pt idx="150">
                  <c:v>18.024566666666665</c:v>
                </c:pt>
                <c:pt idx="151">
                  <c:v>16.934000000000001</c:v>
                </c:pt>
                <c:pt idx="152">
                  <c:v>14.42615</c:v>
                </c:pt>
                <c:pt idx="153">
                  <c:v>13.069833333333333</c:v>
                </c:pt>
                <c:pt idx="154">
                  <c:v>18.750450000000001</c:v>
                </c:pt>
                <c:pt idx="155">
                  <c:v>17.071616666666667</c:v>
                </c:pt>
                <c:pt idx="156">
                  <c:v>14.500833333333333</c:v>
                </c:pt>
                <c:pt idx="157">
                  <c:v>13.269766666666667</c:v>
                </c:pt>
                <c:pt idx="158">
                  <c:v>18.201466666666665</c:v>
                </c:pt>
                <c:pt idx="159">
                  <c:v>17.677966666666666</c:v>
                </c:pt>
                <c:pt idx="160">
                  <c:v>14.6463</c:v>
                </c:pt>
                <c:pt idx="161">
                  <c:v>16.348716666666665</c:v>
                </c:pt>
                <c:pt idx="162">
                  <c:v>14.097783333333334</c:v>
                </c:pt>
                <c:pt idx="163">
                  <c:v>14.580116666666667</c:v>
                </c:pt>
                <c:pt idx="164">
                  <c:v>17.531466666666667</c:v>
                </c:pt>
                <c:pt idx="165">
                  <c:v>14.873050000000001</c:v>
                </c:pt>
                <c:pt idx="166">
                  <c:v>14.541499999999999</c:v>
                </c:pt>
                <c:pt idx="167">
                  <c:v>13.860183333333334</c:v>
                </c:pt>
                <c:pt idx="168">
                  <c:v>14.19875</c:v>
                </c:pt>
                <c:pt idx="169">
                  <c:v>15.320016666666666</c:v>
                </c:pt>
                <c:pt idx="170">
                  <c:v>14.5473</c:v>
                </c:pt>
                <c:pt idx="171">
                  <c:v>17.049150000000001</c:v>
                </c:pt>
                <c:pt idx="172">
                  <c:v>14.120200000000001</c:v>
                </c:pt>
                <c:pt idx="173">
                  <c:v>16.896016666666664</c:v>
                </c:pt>
                <c:pt idx="174">
                  <c:v>18.12405</c:v>
                </c:pt>
                <c:pt idx="175">
                  <c:v>14.329466666666667</c:v>
                </c:pt>
                <c:pt idx="176">
                  <c:v>14.116666666666667</c:v>
                </c:pt>
                <c:pt idx="177">
                  <c:v>18.140633333333334</c:v>
                </c:pt>
                <c:pt idx="178">
                  <c:v>14.104233333333333</c:v>
                </c:pt>
                <c:pt idx="179">
                  <c:v>12.761133333333333</c:v>
                </c:pt>
                <c:pt idx="180">
                  <c:v>15.557</c:v>
                </c:pt>
                <c:pt idx="181">
                  <c:v>12.846583333333333</c:v>
                </c:pt>
                <c:pt idx="182">
                  <c:v>14.6629</c:v>
                </c:pt>
                <c:pt idx="183">
                  <c:v>18.395250000000001</c:v>
                </c:pt>
                <c:pt idx="184">
                  <c:v>17.2502</c:v>
                </c:pt>
                <c:pt idx="185">
                  <c:v>13.912833333333333</c:v>
                </c:pt>
                <c:pt idx="186">
                  <c:v>13.078149999999999</c:v>
                </c:pt>
                <c:pt idx="187">
                  <c:v>12.882566666666667</c:v>
                </c:pt>
                <c:pt idx="188">
                  <c:v>14.096383333333334</c:v>
                </c:pt>
                <c:pt idx="189">
                  <c:v>14.433633333333333</c:v>
                </c:pt>
                <c:pt idx="190">
                  <c:v>13.977650000000001</c:v>
                </c:pt>
                <c:pt idx="191">
                  <c:v>12.89395</c:v>
                </c:pt>
                <c:pt idx="192">
                  <c:v>15.445883333333333</c:v>
                </c:pt>
                <c:pt idx="193">
                  <c:v>14.7628</c:v>
                </c:pt>
                <c:pt idx="194">
                  <c:v>16.551633333333335</c:v>
                </c:pt>
                <c:pt idx="195">
                  <c:v>12.799300000000001</c:v>
                </c:pt>
                <c:pt idx="196">
                  <c:v>17.9634</c:v>
                </c:pt>
                <c:pt idx="197">
                  <c:v>18.075883333333334</c:v>
                </c:pt>
                <c:pt idx="198">
                  <c:v>17.116133333333334</c:v>
                </c:pt>
                <c:pt idx="199">
                  <c:v>18.46875</c:v>
                </c:pt>
                <c:pt idx="200">
                  <c:v>13.002233333333333</c:v>
                </c:pt>
                <c:pt idx="201">
                  <c:v>13.549300000000001</c:v>
                </c:pt>
                <c:pt idx="202">
                  <c:v>14.845433333333334</c:v>
                </c:pt>
                <c:pt idx="203">
                  <c:v>17.768516666666667</c:v>
                </c:pt>
                <c:pt idx="204">
                  <c:v>15.003666666666666</c:v>
                </c:pt>
                <c:pt idx="205">
                  <c:v>16.907833333333333</c:v>
                </c:pt>
                <c:pt idx="206">
                  <c:v>16.709499999999998</c:v>
                </c:pt>
                <c:pt idx="207">
                  <c:v>14.263266666666667</c:v>
                </c:pt>
                <c:pt idx="208">
                  <c:v>13.777266666666668</c:v>
                </c:pt>
                <c:pt idx="209">
                  <c:v>12.439966666666667</c:v>
                </c:pt>
                <c:pt idx="210">
                  <c:v>18.132433333333335</c:v>
                </c:pt>
                <c:pt idx="211">
                  <c:v>13.374583333333334</c:v>
                </c:pt>
                <c:pt idx="212">
                  <c:v>14.719850000000001</c:v>
                </c:pt>
                <c:pt idx="213">
                  <c:v>13.469200000000001</c:v>
                </c:pt>
                <c:pt idx="214">
                  <c:v>16.973066666666664</c:v>
                </c:pt>
                <c:pt idx="215">
                  <c:v>17.729199999999999</c:v>
                </c:pt>
                <c:pt idx="216">
                  <c:v>16.596633333333333</c:v>
                </c:pt>
                <c:pt idx="217">
                  <c:v>17.938633333333332</c:v>
                </c:pt>
                <c:pt idx="218">
                  <c:v>14.1783</c:v>
                </c:pt>
                <c:pt idx="219">
                  <c:v>14.677683333333333</c:v>
                </c:pt>
                <c:pt idx="220">
                  <c:v>16.206966666666666</c:v>
                </c:pt>
                <c:pt idx="221">
                  <c:v>13.65785</c:v>
                </c:pt>
                <c:pt idx="222">
                  <c:v>16.644683333333333</c:v>
                </c:pt>
                <c:pt idx="223">
                  <c:v>14.465449999999999</c:v>
                </c:pt>
                <c:pt idx="224">
                  <c:v>16.36106666666667</c:v>
                </c:pt>
                <c:pt idx="225">
                  <c:v>14.971400000000001</c:v>
                </c:pt>
                <c:pt idx="226">
                  <c:v>16.447566666666667</c:v>
                </c:pt>
                <c:pt idx="227">
                  <c:v>18.481099999999998</c:v>
                </c:pt>
                <c:pt idx="228">
                  <c:v>14.611033333333333</c:v>
                </c:pt>
                <c:pt idx="229">
                  <c:v>14.5532</c:v>
                </c:pt>
                <c:pt idx="230">
                  <c:v>16.905966666666664</c:v>
                </c:pt>
                <c:pt idx="231">
                  <c:v>16.40123333333333</c:v>
                </c:pt>
                <c:pt idx="232">
                  <c:v>16.660033333333331</c:v>
                </c:pt>
                <c:pt idx="233">
                  <c:v>17.636283333333331</c:v>
                </c:pt>
                <c:pt idx="234">
                  <c:v>18.547933333333336</c:v>
                </c:pt>
                <c:pt idx="235">
                  <c:v>15.205249999999999</c:v>
                </c:pt>
                <c:pt idx="236">
                  <c:v>14.755483333333334</c:v>
                </c:pt>
                <c:pt idx="237">
                  <c:v>15.847900000000001</c:v>
                </c:pt>
                <c:pt idx="238">
                  <c:v>16.326049999999999</c:v>
                </c:pt>
                <c:pt idx="239">
                  <c:v>17.671050000000001</c:v>
                </c:pt>
                <c:pt idx="240">
                  <c:v>13.081966666666666</c:v>
                </c:pt>
                <c:pt idx="241">
                  <c:v>12.613816666666667</c:v>
                </c:pt>
                <c:pt idx="242">
                  <c:v>18.283600000000003</c:v>
                </c:pt>
                <c:pt idx="243">
                  <c:v>13.280883333333334</c:v>
                </c:pt>
                <c:pt idx="244">
                  <c:v>16.122633333333333</c:v>
                </c:pt>
                <c:pt idx="245">
                  <c:v>13.464633333333333</c:v>
                </c:pt>
                <c:pt idx="246">
                  <c:v>16.989166666666666</c:v>
                </c:pt>
                <c:pt idx="247">
                  <c:v>13.742533333333332</c:v>
                </c:pt>
                <c:pt idx="248">
                  <c:v>15.438683333333334</c:v>
                </c:pt>
                <c:pt idx="249">
                  <c:v>13.130033333333333</c:v>
                </c:pt>
                <c:pt idx="250">
                  <c:v>14.4475</c:v>
                </c:pt>
                <c:pt idx="251">
                  <c:v>17.101616666666668</c:v>
                </c:pt>
                <c:pt idx="252">
                  <c:v>13.393599999999999</c:v>
                </c:pt>
                <c:pt idx="253">
                  <c:v>13.213283333333333</c:v>
                </c:pt>
                <c:pt idx="254">
                  <c:v>14.007400000000001</c:v>
                </c:pt>
                <c:pt idx="255">
                  <c:v>13.582333333333333</c:v>
                </c:pt>
                <c:pt idx="256">
                  <c:v>13.653866666666667</c:v>
                </c:pt>
                <c:pt idx="257">
                  <c:v>16.280866666666665</c:v>
                </c:pt>
                <c:pt idx="258">
                  <c:v>14.684533333333334</c:v>
                </c:pt>
                <c:pt idx="259">
                  <c:v>16.662466666666667</c:v>
                </c:pt>
                <c:pt idx="260">
                  <c:v>17.550699999999999</c:v>
                </c:pt>
                <c:pt idx="261">
                  <c:v>17.209599999999998</c:v>
                </c:pt>
                <c:pt idx="262">
                  <c:v>13.9727</c:v>
                </c:pt>
                <c:pt idx="263">
                  <c:v>13.550650000000001</c:v>
                </c:pt>
                <c:pt idx="264">
                  <c:v>15.364783333333333</c:v>
                </c:pt>
                <c:pt idx="265">
                  <c:v>13.146733333333334</c:v>
                </c:pt>
                <c:pt idx="266">
                  <c:v>13.793516666666667</c:v>
                </c:pt>
                <c:pt idx="267">
                  <c:v>16.637566666666665</c:v>
                </c:pt>
                <c:pt idx="268">
                  <c:v>13.820883333333333</c:v>
                </c:pt>
                <c:pt idx="269">
                  <c:v>18.313000000000002</c:v>
                </c:pt>
                <c:pt idx="270">
                  <c:v>16.067316666666667</c:v>
                </c:pt>
                <c:pt idx="271">
                  <c:v>13.212083333333332</c:v>
                </c:pt>
                <c:pt idx="272">
                  <c:v>17.22485</c:v>
                </c:pt>
                <c:pt idx="273">
                  <c:v>15.185833333333333</c:v>
                </c:pt>
                <c:pt idx="274">
                  <c:v>13.063016666666668</c:v>
                </c:pt>
                <c:pt idx="275">
                  <c:v>12.682366666666667</c:v>
                </c:pt>
                <c:pt idx="276">
                  <c:v>18.343433333333333</c:v>
                </c:pt>
                <c:pt idx="277">
                  <c:v>14.366433333333333</c:v>
                </c:pt>
                <c:pt idx="278">
                  <c:v>16.431833333333334</c:v>
                </c:pt>
                <c:pt idx="279">
                  <c:v>13.893916666666666</c:v>
                </c:pt>
                <c:pt idx="280">
                  <c:v>15.511116666666666</c:v>
                </c:pt>
                <c:pt idx="281">
                  <c:v>18.096183333333332</c:v>
                </c:pt>
                <c:pt idx="282">
                  <c:v>13.341700000000001</c:v>
                </c:pt>
                <c:pt idx="283">
                  <c:v>14.184800000000001</c:v>
                </c:pt>
                <c:pt idx="284">
                  <c:v>14.1357</c:v>
                </c:pt>
                <c:pt idx="285">
                  <c:v>14.371816666666668</c:v>
                </c:pt>
                <c:pt idx="286">
                  <c:v>16.417083333333334</c:v>
                </c:pt>
                <c:pt idx="287">
                  <c:v>15.320549999999999</c:v>
                </c:pt>
                <c:pt idx="288">
                  <c:v>16.389800000000001</c:v>
                </c:pt>
                <c:pt idx="289">
                  <c:v>16.604083333333335</c:v>
                </c:pt>
                <c:pt idx="290">
                  <c:v>14.749799999999999</c:v>
                </c:pt>
                <c:pt idx="291">
                  <c:v>17.112100000000002</c:v>
                </c:pt>
                <c:pt idx="292">
                  <c:v>14.158366666666668</c:v>
                </c:pt>
                <c:pt idx="293">
                  <c:v>14.033983333333333</c:v>
                </c:pt>
                <c:pt idx="294">
                  <c:v>17.061783333333334</c:v>
                </c:pt>
                <c:pt idx="295">
                  <c:v>14.127683333333334</c:v>
                </c:pt>
                <c:pt idx="296">
                  <c:v>16.157399999999999</c:v>
                </c:pt>
                <c:pt idx="297">
                  <c:v>16.585833333333333</c:v>
                </c:pt>
                <c:pt idx="298">
                  <c:v>14.955499999999999</c:v>
                </c:pt>
                <c:pt idx="299">
                  <c:v>13.658466666666667</c:v>
                </c:pt>
                <c:pt idx="300">
                  <c:v>14.606766666666667</c:v>
                </c:pt>
                <c:pt idx="301">
                  <c:v>13.667899999999999</c:v>
                </c:pt>
                <c:pt idx="302">
                  <c:v>13.568899999999999</c:v>
                </c:pt>
                <c:pt idx="303">
                  <c:v>18.124950000000002</c:v>
                </c:pt>
                <c:pt idx="304">
                  <c:v>12.794266666666667</c:v>
                </c:pt>
                <c:pt idx="305">
                  <c:v>12.972733333333334</c:v>
                </c:pt>
                <c:pt idx="306">
                  <c:v>13.849416666666666</c:v>
                </c:pt>
                <c:pt idx="307">
                  <c:v>14.139033333333332</c:v>
                </c:pt>
                <c:pt idx="308">
                  <c:v>14.360383333333333</c:v>
                </c:pt>
                <c:pt idx="309">
                  <c:v>16.950699999999998</c:v>
                </c:pt>
                <c:pt idx="310">
                  <c:v>15.525</c:v>
                </c:pt>
                <c:pt idx="311">
                  <c:v>17.013433333333332</c:v>
                </c:pt>
                <c:pt idx="312">
                  <c:v>14.346</c:v>
                </c:pt>
                <c:pt idx="313">
                  <c:v>17.868016666666666</c:v>
                </c:pt>
                <c:pt idx="314">
                  <c:v>16.670233333333336</c:v>
                </c:pt>
                <c:pt idx="315">
                  <c:v>12.714016666666666</c:v>
                </c:pt>
                <c:pt idx="316">
                  <c:v>17.701750000000001</c:v>
                </c:pt>
                <c:pt idx="317">
                  <c:v>13.176549999999999</c:v>
                </c:pt>
                <c:pt idx="318">
                  <c:v>13.903183333333335</c:v>
                </c:pt>
                <c:pt idx="319">
                  <c:v>13.340950000000001</c:v>
                </c:pt>
                <c:pt idx="320">
                  <c:v>14.476866666666666</c:v>
                </c:pt>
                <c:pt idx="321">
                  <c:v>17.28861666666667</c:v>
                </c:pt>
                <c:pt idx="322">
                  <c:v>13.258016666666666</c:v>
                </c:pt>
                <c:pt idx="323">
                  <c:v>16.133616666666665</c:v>
                </c:pt>
                <c:pt idx="324">
                  <c:v>13.150233333333334</c:v>
                </c:pt>
                <c:pt idx="325">
                  <c:v>13.157966666666667</c:v>
                </c:pt>
                <c:pt idx="326">
                  <c:v>13.2605</c:v>
                </c:pt>
                <c:pt idx="327">
                  <c:v>17.460383333333333</c:v>
                </c:pt>
                <c:pt idx="328">
                  <c:v>17.235866666666666</c:v>
                </c:pt>
                <c:pt idx="329">
                  <c:v>18.131383333333332</c:v>
                </c:pt>
                <c:pt idx="330">
                  <c:v>12.692766666666667</c:v>
                </c:pt>
                <c:pt idx="331">
                  <c:v>16.40808333333333</c:v>
                </c:pt>
                <c:pt idx="332">
                  <c:v>13.591166666666668</c:v>
                </c:pt>
                <c:pt idx="333">
                  <c:v>13.904916666666667</c:v>
                </c:pt>
                <c:pt idx="334">
                  <c:v>16.385316666666665</c:v>
                </c:pt>
                <c:pt idx="335">
                  <c:v>14.11415</c:v>
                </c:pt>
                <c:pt idx="336">
                  <c:v>17.333616666666664</c:v>
                </c:pt>
                <c:pt idx="337">
                  <c:v>18.093766666666667</c:v>
                </c:pt>
                <c:pt idx="338">
                  <c:v>14.297216666666667</c:v>
                </c:pt>
                <c:pt idx="339">
                  <c:v>13.474966666666667</c:v>
                </c:pt>
                <c:pt idx="340">
                  <c:v>16.373816666666666</c:v>
                </c:pt>
                <c:pt idx="341">
                  <c:v>13.653500000000001</c:v>
                </c:pt>
                <c:pt idx="342">
                  <c:v>15.3147</c:v>
                </c:pt>
                <c:pt idx="343">
                  <c:v>16.484683333333333</c:v>
                </c:pt>
                <c:pt idx="344">
                  <c:v>18.264483333333335</c:v>
                </c:pt>
                <c:pt idx="345">
                  <c:v>17.013833333333334</c:v>
                </c:pt>
                <c:pt idx="346">
                  <c:v>17.615333333333336</c:v>
                </c:pt>
                <c:pt idx="347">
                  <c:v>13.951383333333332</c:v>
                </c:pt>
                <c:pt idx="348">
                  <c:v>13.286616666666667</c:v>
                </c:pt>
                <c:pt idx="349">
                  <c:v>16.363566666666667</c:v>
                </c:pt>
                <c:pt idx="350">
                  <c:v>14.526450000000001</c:v>
                </c:pt>
                <c:pt idx="351">
                  <c:v>18.227749999999997</c:v>
                </c:pt>
                <c:pt idx="352">
                  <c:v>14.2904</c:v>
                </c:pt>
                <c:pt idx="353">
                  <c:v>14.648333333333333</c:v>
                </c:pt>
                <c:pt idx="354">
                  <c:v>12.801516666666668</c:v>
                </c:pt>
                <c:pt idx="355">
                  <c:v>13.178433333333333</c:v>
                </c:pt>
                <c:pt idx="356">
                  <c:v>14.696466666666668</c:v>
                </c:pt>
                <c:pt idx="357">
                  <c:v>13.205033333333333</c:v>
                </c:pt>
                <c:pt idx="358">
                  <c:v>13.342750000000001</c:v>
                </c:pt>
                <c:pt idx="359">
                  <c:v>14.258816666666666</c:v>
                </c:pt>
                <c:pt idx="360">
                  <c:v>15.170216666666667</c:v>
                </c:pt>
                <c:pt idx="361">
                  <c:v>17.705366666666666</c:v>
                </c:pt>
                <c:pt idx="362">
                  <c:v>16.734383333333334</c:v>
                </c:pt>
                <c:pt idx="363">
                  <c:v>17.055700000000002</c:v>
                </c:pt>
                <c:pt idx="364">
                  <c:v>18.317383333333332</c:v>
                </c:pt>
                <c:pt idx="365">
                  <c:v>16.3276</c:v>
                </c:pt>
                <c:pt idx="366">
                  <c:v>13.92225</c:v>
                </c:pt>
                <c:pt idx="367">
                  <c:v>14.1904</c:v>
                </c:pt>
                <c:pt idx="368">
                  <c:v>18.111233333333335</c:v>
                </c:pt>
                <c:pt idx="369">
                  <c:v>13.3673</c:v>
                </c:pt>
                <c:pt idx="370">
                  <c:v>17.731216666666665</c:v>
                </c:pt>
                <c:pt idx="371">
                  <c:v>15.650316666666667</c:v>
                </c:pt>
                <c:pt idx="372">
                  <c:v>12.861466666666667</c:v>
                </c:pt>
                <c:pt idx="373">
                  <c:v>16.984300000000001</c:v>
                </c:pt>
                <c:pt idx="374">
                  <c:v>14.582433333333332</c:v>
                </c:pt>
                <c:pt idx="375">
                  <c:v>14.023333333333333</c:v>
                </c:pt>
                <c:pt idx="376">
                  <c:v>16.493983333333333</c:v>
                </c:pt>
                <c:pt idx="377">
                  <c:v>13.10515</c:v>
                </c:pt>
                <c:pt idx="378">
                  <c:v>13.868216666666667</c:v>
                </c:pt>
                <c:pt idx="379">
                  <c:v>17.498900000000003</c:v>
                </c:pt>
                <c:pt idx="380">
                  <c:v>16.060433333333336</c:v>
                </c:pt>
                <c:pt idx="381">
                  <c:v>13.827399999999999</c:v>
                </c:pt>
                <c:pt idx="382">
                  <c:v>17.063433333333332</c:v>
                </c:pt>
                <c:pt idx="383">
                  <c:v>14.488483333333333</c:v>
                </c:pt>
                <c:pt idx="384">
                  <c:v>14.392766666666667</c:v>
                </c:pt>
                <c:pt idx="385">
                  <c:v>14.444866666666666</c:v>
                </c:pt>
                <c:pt idx="386">
                  <c:v>15.3248</c:v>
                </c:pt>
                <c:pt idx="387">
                  <c:v>17.541150000000002</c:v>
                </c:pt>
                <c:pt idx="388">
                  <c:v>15.080466666666666</c:v>
                </c:pt>
                <c:pt idx="389">
                  <c:v>13.88</c:v>
                </c:pt>
                <c:pt idx="390">
                  <c:v>14.426116666666665</c:v>
                </c:pt>
                <c:pt idx="391">
                  <c:v>14.323700000000001</c:v>
                </c:pt>
                <c:pt idx="392">
                  <c:v>18.405483333333333</c:v>
                </c:pt>
                <c:pt idx="393">
                  <c:v>18.346033333333331</c:v>
                </c:pt>
                <c:pt idx="394">
                  <c:v>14.339466666666667</c:v>
                </c:pt>
                <c:pt idx="395">
                  <c:v>14.671016666666667</c:v>
                </c:pt>
                <c:pt idx="396">
                  <c:v>14.590633333333335</c:v>
                </c:pt>
                <c:pt idx="397">
                  <c:v>14.529200000000001</c:v>
                </c:pt>
                <c:pt idx="398">
                  <c:v>18.820566666666668</c:v>
                </c:pt>
                <c:pt idx="399">
                  <c:v>14.135883333333332</c:v>
                </c:pt>
                <c:pt idx="400">
                  <c:v>12.867683333333334</c:v>
                </c:pt>
                <c:pt idx="401">
                  <c:v>15.988849999999999</c:v>
                </c:pt>
                <c:pt idx="402">
                  <c:v>17.505500000000001</c:v>
                </c:pt>
                <c:pt idx="403">
                  <c:v>16.384249999999998</c:v>
                </c:pt>
                <c:pt idx="404">
                  <c:v>13.035116666666667</c:v>
                </c:pt>
                <c:pt idx="405">
                  <c:v>15.1044</c:v>
                </c:pt>
                <c:pt idx="406">
                  <c:v>14.320483333333334</c:v>
                </c:pt>
                <c:pt idx="407">
                  <c:v>14.080216666666667</c:v>
                </c:pt>
                <c:pt idx="408">
                  <c:v>16.912033333333333</c:v>
                </c:pt>
                <c:pt idx="409">
                  <c:v>13.40175</c:v>
                </c:pt>
                <c:pt idx="410">
                  <c:v>17.331033333333334</c:v>
                </c:pt>
                <c:pt idx="411">
                  <c:v>13.37275</c:v>
                </c:pt>
                <c:pt idx="412">
                  <c:v>15.091083333333334</c:v>
                </c:pt>
                <c:pt idx="413">
                  <c:v>14.519833333333334</c:v>
                </c:pt>
                <c:pt idx="414">
                  <c:v>17.560883333333333</c:v>
                </c:pt>
                <c:pt idx="415">
                  <c:v>14.509866666666667</c:v>
                </c:pt>
                <c:pt idx="416">
                  <c:v>17.846299999999999</c:v>
                </c:pt>
                <c:pt idx="417">
                  <c:v>15.8606</c:v>
                </c:pt>
                <c:pt idx="418">
                  <c:v>13.731616666666667</c:v>
                </c:pt>
                <c:pt idx="419">
                  <c:v>14.670599999999999</c:v>
                </c:pt>
                <c:pt idx="420">
                  <c:v>16.77955</c:v>
                </c:pt>
                <c:pt idx="421">
                  <c:v>14.141333333333332</c:v>
                </c:pt>
                <c:pt idx="422">
                  <c:v>13.519300000000001</c:v>
                </c:pt>
                <c:pt idx="423">
                  <c:v>14.3912</c:v>
                </c:pt>
                <c:pt idx="424">
                  <c:v>13.863566666666665</c:v>
                </c:pt>
                <c:pt idx="425">
                  <c:v>14.602916666666665</c:v>
                </c:pt>
                <c:pt idx="426">
                  <c:v>14.088166666666668</c:v>
                </c:pt>
                <c:pt idx="427">
                  <c:v>16.443066666666667</c:v>
                </c:pt>
                <c:pt idx="428">
                  <c:v>14.003466666666666</c:v>
                </c:pt>
                <c:pt idx="429">
                  <c:v>17.808683333333335</c:v>
                </c:pt>
                <c:pt idx="430">
                  <c:v>12.666116666666667</c:v>
                </c:pt>
                <c:pt idx="431">
                  <c:v>15.5487</c:v>
                </c:pt>
                <c:pt idx="432">
                  <c:v>14.312100000000001</c:v>
                </c:pt>
                <c:pt idx="433">
                  <c:v>16.476116666666666</c:v>
                </c:pt>
                <c:pt idx="434">
                  <c:v>17.574533333333331</c:v>
                </c:pt>
                <c:pt idx="435">
                  <c:v>14.608449999999999</c:v>
                </c:pt>
                <c:pt idx="436">
                  <c:v>14.698716666666668</c:v>
                </c:pt>
                <c:pt idx="437">
                  <c:v>13.785983333333332</c:v>
                </c:pt>
                <c:pt idx="438">
                  <c:v>18.425366666666669</c:v>
                </c:pt>
                <c:pt idx="439">
                  <c:v>13.09975</c:v>
                </c:pt>
                <c:pt idx="440">
                  <c:v>16.166116666666664</c:v>
                </c:pt>
                <c:pt idx="441">
                  <c:v>14.959399999999999</c:v>
                </c:pt>
                <c:pt idx="442">
                  <c:v>18.047633333333334</c:v>
                </c:pt>
                <c:pt idx="443">
                  <c:v>15.000816666666667</c:v>
                </c:pt>
                <c:pt idx="444">
                  <c:v>17.751349999999999</c:v>
                </c:pt>
                <c:pt idx="445">
                  <c:v>14.481366666666666</c:v>
                </c:pt>
                <c:pt idx="446">
                  <c:v>13.378183333333334</c:v>
                </c:pt>
                <c:pt idx="447">
                  <c:v>14.985216666666666</c:v>
                </c:pt>
                <c:pt idx="448">
                  <c:v>16.183050000000001</c:v>
                </c:pt>
                <c:pt idx="449">
                  <c:v>18.000016666666667</c:v>
                </c:pt>
                <c:pt idx="450">
                  <c:v>16.308800000000002</c:v>
                </c:pt>
                <c:pt idx="451">
                  <c:v>13.6332</c:v>
                </c:pt>
                <c:pt idx="452">
                  <c:v>16.772583333333333</c:v>
                </c:pt>
                <c:pt idx="453">
                  <c:v>13.034916666666666</c:v>
                </c:pt>
                <c:pt idx="454">
                  <c:v>17.01155</c:v>
                </c:pt>
                <c:pt idx="455">
                  <c:v>18.190566666666665</c:v>
                </c:pt>
                <c:pt idx="456">
                  <c:v>14.607966666666666</c:v>
                </c:pt>
                <c:pt idx="457">
                  <c:v>14.054666666666668</c:v>
                </c:pt>
                <c:pt idx="458">
                  <c:v>16.220783333333333</c:v>
                </c:pt>
                <c:pt idx="459">
                  <c:v>14.848866666666668</c:v>
                </c:pt>
                <c:pt idx="460">
                  <c:v>14.324</c:v>
                </c:pt>
                <c:pt idx="461">
                  <c:v>15.167283333333332</c:v>
                </c:pt>
                <c:pt idx="462">
                  <c:v>13.8208</c:v>
                </c:pt>
                <c:pt idx="463">
                  <c:v>14.243233333333333</c:v>
                </c:pt>
                <c:pt idx="464">
                  <c:v>17.355783333333335</c:v>
                </c:pt>
                <c:pt idx="465">
                  <c:v>15.436466666666666</c:v>
                </c:pt>
                <c:pt idx="466">
                  <c:v>12.201766666666666</c:v>
                </c:pt>
                <c:pt idx="467">
                  <c:v>17.795200000000001</c:v>
                </c:pt>
                <c:pt idx="468">
                  <c:v>16.807633333333335</c:v>
                </c:pt>
                <c:pt idx="469">
                  <c:v>14.560933333333335</c:v>
                </c:pt>
                <c:pt idx="470">
                  <c:v>14.56865</c:v>
                </c:pt>
                <c:pt idx="471">
                  <c:v>14.18995</c:v>
                </c:pt>
                <c:pt idx="472">
                  <c:v>14.34825</c:v>
                </c:pt>
                <c:pt idx="473">
                  <c:v>14.062966666666668</c:v>
                </c:pt>
                <c:pt idx="474">
                  <c:v>14.985483333333333</c:v>
                </c:pt>
                <c:pt idx="475">
                  <c:v>15.948183333333333</c:v>
                </c:pt>
                <c:pt idx="476">
                  <c:v>14.831433333333333</c:v>
                </c:pt>
                <c:pt idx="477">
                  <c:v>14.127433333333334</c:v>
                </c:pt>
                <c:pt idx="478">
                  <c:v>15.764033333333334</c:v>
                </c:pt>
                <c:pt idx="479">
                  <c:v>16.823166666666665</c:v>
                </c:pt>
                <c:pt idx="480">
                  <c:v>18.424116666666666</c:v>
                </c:pt>
                <c:pt idx="481">
                  <c:v>13.115033333333333</c:v>
                </c:pt>
                <c:pt idx="482">
                  <c:v>15.38565</c:v>
                </c:pt>
                <c:pt idx="483">
                  <c:v>17.733350000000002</c:v>
                </c:pt>
                <c:pt idx="484">
                  <c:v>13.901833333333334</c:v>
                </c:pt>
                <c:pt idx="485">
                  <c:v>13.657866666666667</c:v>
                </c:pt>
                <c:pt idx="486">
                  <c:v>15.066233333333335</c:v>
                </c:pt>
                <c:pt idx="487">
                  <c:v>15.41245</c:v>
                </c:pt>
                <c:pt idx="488">
                  <c:v>14.030533333333334</c:v>
                </c:pt>
                <c:pt idx="489">
                  <c:v>14.850983333333334</c:v>
                </c:pt>
                <c:pt idx="490">
                  <c:v>15.985049999999999</c:v>
                </c:pt>
                <c:pt idx="491">
                  <c:v>16.543400000000002</c:v>
                </c:pt>
                <c:pt idx="492">
                  <c:v>14.464599999999999</c:v>
                </c:pt>
                <c:pt idx="493">
                  <c:v>13.073416666666667</c:v>
                </c:pt>
                <c:pt idx="494">
                  <c:v>13.731833333333334</c:v>
                </c:pt>
                <c:pt idx="495">
                  <c:v>12.724816666666667</c:v>
                </c:pt>
                <c:pt idx="496">
                  <c:v>14.171949999999999</c:v>
                </c:pt>
                <c:pt idx="497">
                  <c:v>16.315100000000001</c:v>
                </c:pt>
                <c:pt idx="498">
                  <c:v>15.339400000000001</c:v>
                </c:pt>
                <c:pt idx="499">
                  <c:v>14.103616666666666</c:v>
                </c:pt>
                <c:pt idx="500">
                  <c:v>14.492149999999999</c:v>
                </c:pt>
                <c:pt idx="501">
                  <c:v>16.785066666666669</c:v>
                </c:pt>
                <c:pt idx="502">
                  <c:v>17.974583333333332</c:v>
                </c:pt>
                <c:pt idx="503">
                  <c:v>13.931083333333333</c:v>
                </c:pt>
                <c:pt idx="504">
                  <c:v>14.059516666666667</c:v>
                </c:pt>
                <c:pt idx="505">
                  <c:v>13.7959</c:v>
                </c:pt>
                <c:pt idx="506">
                  <c:v>14.63635</c:v>
                </c:pt>
                <c:pt idx="507">
                  <c:v>16.684433333333335</c:v>
                </c:pt>
                <c:pt idx="508">
                  <c:v>18.245166666666666</c:v>
                </c:pt>
                <c:pt idx="509">
                  <c:v>13.006033333333333</c:v>
                </c:pt>
                <c:pt idx="510">
                  <c:v>12.912566666666667</c:v>
                </c:pt>
                <c:pt idx="511">
                  <c:v>16.148883333333334</c:v>
                </c:pt>
                <c:pt idx="512">
                  <c:v>13.905850000000001</c:v>
                </c:pt>
                <c:pt idx="513">
                  <c:v>14.878633333333333</c:v>
                </c:pt>
                <c:pt idx="514">
                  <c:v>13.855833333333333</c:v>
                </c:pt>
                <c:pt idx="515">
                  <c:v>17.587633333333333</c:v>
                </c:pt>
                <c:pt idx="516">
                  <c:v>14.61055</c:v>
                </c:pt>
                <c:pt idx="517">
                  <c:v>16.850833333333334</c:v>
                </c:pt>
                <c:pt idx="518">
                  <c:v>17.522600000000001</c:v>
                </c:pt>
                <c:pt idx="519">
                  <c:v>17.848783333333333</c:v>
                </c:pt>
                <c:pt idx="520">
                  <c:v>13.934800000000001</c:v>
                </c:pt>
                <c:pt idx="521">
                  <c:v>14.008900000000001</c:v>
                </c:pt>
                <c:pt idx="522">
                  <c:v>14.483866666666666</c:v>
                </c:pt>
                <c:pt idx="523">
                  <c:v>16.573816666666666</c:v>
                </c:pt>
                <c:pt idx="524">
                  <c:v>18.112400000000001</c:v>
                </c:pt>
                <c:pt idx="525">
                  <c:v>14.608549999999999</c:v>
                </c:pt>
                <c:pt idx="526">
                  <c:v>13.977650000000001</c:v>
                </c:pt>
                <c:pt idx="527">
                  <c:v>17.108683333333335</c:v>
                </c:pt>
                <c:pt idx="528">
                  <c:v>15.014533333333333</c:v>
                </c:pt>
                <c:pt idx="529">
                  <c:v>14.376433333333333</c:v>
                </c:pt>
                <c:pt idx="530">
                  <c:v>17.598483333333331</c:v>
                </c:pt>
                <c:pt idx="531">
                  <c:v>14.405933333333333</c:v>
                </c:pt>
                <c:pt idx="532">
                  <c:v>15.568299999999999</c:v>
                </c:pt>
                <c:pt idx="533">
                  <c:v>13.919749999999999</c:v>
                </c:pt>
                <c:pt idx="534">
                  <c:v>15.998049999999999</c:v>
                </c:pt>
                <c:pt idx="535">
                  <c:v>14.336333333333334</c:v>
                </c:pt>
                <c:pt idx="536">
                  <c:v>15.3375</c:v>
                </c:pt>
                <c:pt idx="537">
                  <c:v>13.149649999999999</c:v>
                </c:pt>
                <c:pt idx="538">
                  <c:v>12.963766666666666</c:v>
                </c:pt>
                <c:pt idx="539">
                  <c:v>14.253133333333333</c:v>
                </c:pt>
                <c:pt idx="540">
                  <c:v>14.988866666666667</c:v>
                </c:pt>
                <c:pt idx="541">
                  <c:v>13.959299999999999</c:v>
                </c:pt>
                <c:pt idx="542">
                  <c:v>14.284483333333334</c:v>
                </c:pt>
                <c:pt idx="543">
                  <c:v>15.244066666666665</c:v>
                </c:pt>
                <c:pt idx="544">
                  <c:v>13.753716666666667</c:v>
                </c:pt>
                <c:pt idx="545">
                  <c:v>13.728300000000001</c:v>
                </c:pt>
                <c:pt idx="546">
                  <c:v>14.533016666666667</c:v>
                </c:pt>
                <c:pt idx="547">
                  <c:v>16.057716666666668</c:v>
                </c:pt>
                <c:pt idx="548">
                  <c:v>16.627166666666668</c:v>
                </c:pt>
                <c:pt idx="549">
                  <c:v>14.444716666666666</c:v>
                </c:pt>
                <c:pt idx="550">
                  <c:v>14.638666666666666</c:v>
                </c:pt>
                <c:pt idx="551">
                  <c:v>14.405483333333335</c:v>
                </c:pt>
                <c:pt idx="552">
                  <c:v>13.736316666666665</c:v>
                </c:pt>
                <c:pt idx="553">
                  <c:v>14.606199999999999</c:v>
                </c:pt>
                <c:pt idx="554">
                  <c:v>14.702383333333332</c:v>
                </c:pt>
                <c:pt idx="555">
                  <c:v>16.984433333333335</c:v>
                </c:pt>
                <c:pt idx="556">
                  <c:v>14.570549999999999</c:v>
                </c:pt>
              </c:numCache>
            </c:numRef>
          </c:xVal>
          <c:yVal>
            <c:numRef>
              <c:f>Ultrakopce!$S$3:$S$559</c:f>
              <c:numCache>
                <c:formatCode>0.00</c:formatCode>
                <c:ptCount val="557"/>
                <c:pt idx="0">
                  <c:v>50.5548</c:v>
                </c:pt>
                <c:pt idx="1">
                  <c:v>48.857816666666665</c:v>
                </c:pt>
                <c:pt idx="2">
                  <c:v>49.552866666666667</c:v>
                </c:pt>
                <c:pt idx="3">
                  <c:v>50.050816666666663</c:v>
                </c:pt>
                <c:pt idx="4">
                  <c:v>50.035249999999998</c:v>
                </c:pt>
                <c:pt idx="5">
                  <c:v>50.593166666666669</c:v>
                </c:pt>
                <c:pt idx="6">
                  <c:v>50.258000000000003</c:v>
                </c:pt>
                <c:pt idx="7">
                  <c:v>48.916783333333328</c:v>
                </c:pt>
                <c:pt idx="8">
                  <c:v>49.400316666666669</c:v>
                </c:pt>
                <c:pt idx="9">
                  <c:v>50.849066666666666</c:v>
                </c:pt>
                <c:pt idx="10">
                  <c:v>49.527233333333335</c:v>
                </c:pt>
                <c:pt idx="11">
                  <c:v>50.674233333333333</c:v>
                </c:pt>
                <c:pt idx="12">
                  <c:v>50.657516666666666</c:v>
                </c:pt>
                <c:pt idx="13">
                  <c:v>48.869416666666666</c:v>
                </c:pt>
                <c:pt idx="14">
                  <c:v>49.967916666666667</c:v>
                </c:pt>
                <c:pt idx="15">
                  <c:v>49.501533333333334</c:v>
                </c:pt>
                <c:pt idx="16">
                  <c:v>50.832966666666671</c:v>
                </c:pt>
                <c:pt idx="17">
                  <c:v>49.704166666666673</c:v>
                </c:pt>
                <c:pt idx="18">
                  <c:v>49.670733333333331</c:v>
                </c:pt>
                <c:pt idx="19">
                  <c:v>49.678849999999997</c:v>
                </c:pt>
                <c:pt idx="20">
                  <c:v>49.220966666666669</c:v>
                </c:pt>
                <c:pt idx="21">
                  <c:v>49.171050000000001</c:v>
                </c:pt>
                <c:pt idx="22">
                  <c:v>49.575000000000003</c:v>
                </c:pt>
                <c:pt idx="23">
                  <c:v>50.539216666666668</c:v>
                </c:pt>
                <c:pt idx="24">
                  <c:v>50.593816666666669</c:v>
                </c:pt>
                <c:pt idx="25">
                  <c:v>50.217700000000001</c:v>
                </c:pt>
                <c:pt idx="26">
                  <c:v>50.602516666666666</c:v>
                </c:pt>
                <c:pt idx="27">
                  <c:v>50.725966666666672</c:v>
                </c:pt>
                <c:pt idx="28">
                  <c:v>49.822966666666673</c:v>
                </c:pt>
                <c:pt idx="29">
                  <c:v>50.527566666666665</c:v>
                </c:pt>
                <c:pt idx="30">
                  <c:v>50.219383333333333</c:v>
                </c:pt>
                <c:pt idx="31">
                  <c:v>50.790949999999995</c:v>
                </c:pt>
                <c:pt idx="32">
                  <c:v>49.595333333333336</c:v>
                </c:pt>
                <c:pt idx="33">
                  <c:v>50.574583333333337</c:v>
                </c:pt>
                <c:pt idx="34">
                  <c:v>49.20588333333334</c:v>
                </c:pt>
                <c:pt idx="35">
                  <c:v>50.864449999999998</c:v>
                </c:pt>
                <c:pt idx="36">
                  <c:v>48.753916666666669</c:v>
                </c:pt>
                <c:pt idx="37">
                  <c:v>49.235500000000002</c:v>
                </c:pt>
                <c:pt idx="38">
                  <c:v>49.391599999999997</c:v>
                </c:pt>
                <c:pt idx="39">
                  <c:v>50.390483333333336</c:v>
                </c:pt>
                <c:pt idx="40">
                  <c:v>50.711600000000004</c:v>
                </c:pt>
                <c:pt idx="41">
                  <c:v>49.0274</c:v>
                </c:pt>
                <c:pt idx="42">
                  <c:v>50.386533333333333</c:v>
                </c:pt>
                <c:pt idx="43">
                  <c:v>50.67178333333333</c:v>
                </c:pt>
                <c:pt idx="44">
                  <c:v>49.632800000000003</c:v>
                </c:pt>
                <c:pt idx="45">
                  <c:v>49.545683333333329</c:v>
                </c:pt>
                <c:pt idx="46">
                  <c:v>50.614400000000003</c:v>
                </c:pt>
                <c:pt idx="47">
                  <c:v>50.648600000000002</c:v>
                </c:pt>
                <c:pt idx="48">
                  <c:v>49.294516666666667</c:v>
                </c:pt>
                <c:pt idx="49">
                  <c:v>49.531683333333334</c:v>
                </c:pt>
                <c:pt idx="50">
                  <c:v>50.507483333333333</c:v>
                </c:pt>
                <c:pt idx="51">
                  <c:v>50.822433333333336</c:v>
                </c:pt>
                <c:pt idx="52">
                  <c:v>50.567050000000002</c:v>
                </c:pt>
                <c:pt idx="53">
                  <c:v>49.260916666666667</c:v>
                </c:pt>
                <c:pt idx="54">
                  <c:v>49.68268333333333</c:v>
                </c:pt>
                <c:pt idx="55">
                  <c:v>49.120400000000004</c:v>
                </c:pt>
                <c:pt idx="56">
                  <c:v>48.656466666666667</c:v>
                </c:pt>
                <c:pt idx="57">
                  <c:v>49.156683333333334</c:v>
                </c:pt>
                <c:pt idx="58">
                  <c:v>50.593783333333334</c:v>
                </c:pt>
                <c:pt idx="59">
                  <c:v>50.731666666666669</c:v>
                </c:pt>
                <c:pt idx="60">
                  <c:v>50.8566</c:v>
                </c:pt>
                <c:pt idx="61">
                  <c:v>50.527699999999996</c:v>
                </c:pt>
                <c:pt idx="62">
                  <c:v>50.411383333333333</c:v>
                </c:pt>
                <c:pt idx="63">
                  <c:v>48.908499999999997</c:v>
                </c:pt>
                <c:pt idx="64">
                  <c:v>50.788483333333332</c:v>
                </c:pt>
                <c:pt idx="65">
                  <c:v>50.552566666666664</c:v>
                </c:pt>
                <c:pt idx="66">
                  <c:v>50.516300000000001</c:v>
                </c:pt>
                <c:pt idx="67">
                  <c:v>49.477250000000005</c:v>
                </c:pt>
                <c:pt idx="68">
                  <c:v>50.788550000000001</c:v>
                </c:pt>
                <c:pt idx="69">
                  <c:v>50.516133333333336</c:v>
                </c:pt>
                <c:pt idx="70">
                  <c:v>50.54613333333333</c:v>
                </c:pt>
                <c:pt idx="71">
                  <c:v>49.724366666666668</c:v>
                </c:pt>
                <c:pt idx="72">
                  <c:v>50.724466666666672</c:v>
                </c:pt>
                <c:pt idx="73">
                  <c:v>50.769399999999997</c:v>
                </c:pt>
                <c:pt idx="74">
                  <c:v>50.434249999999999</c:v>
                </c:pt>
                <c:pt idx="75">
                  <c:v>50.509099999999997</c:v>
                </c:pt>
                <c:pt idx="76">
                  <c:v>48.768650000000001</c:v>
                </c:pt>
                <c:pt idx="77">
                  <c:v>49.594300000000004</c:v>
                </c:pt>
                <c:pt idx="78">
                  <c:v>49.839300000000001</c:v>
                </c:pt>
                <c:pt idx="79">
                  <c:v>50.832116666666671</c:v>
                </c:pt>
                <c:pt idx="80">
                  <c:v>49.607050000000001</c:v>
                </c:pt>
                <c:pt idx="81">
                  <c:v>49.432316666666665</c:v>
                </c:pt>
                <c:pt idx="82">
                  <c:v>50.620333333333335</c:v>
                </c:pt>
                <c:pt idx="83">
                  <c:v>50.434716666666667</c:v>
                </c:pt>
                <c:pt idx="84">
                  <c:v>49.784766666666663</c:v>
                </c:pt>
                <c:pt idx="85">
                  <c:v>49.363083333333336</c:v>
                </c:pt>
                <c:pt idx="86">
                  <c:v>49.591266666666669</c:v>
                </c:pt>
                <c:pt idx="87">
                  <c:v>50.783833333333334</c:v>
                </c:pt>
                <c:pt idx="88">
                  <c:v>50.406933333333335</c:v>
                </c:pt>
                <c:pt idx="89">
                  <c:v>49.325783333333334</c:v>
                </c:pt>
                <c:pt idx="90">
                  <c:v>50.454766666666671</c:v>
                </c:pt>
                <c:pt idx="91">
                  <c:v>50.531933333333335</c:v>
                </c:pt>
                <c:pt idx="92">
                  <c:v>50.739683333333332</c:v>
                </c:pt>
                <c:pt idx="93">
                  <c:v>49.496833333333335</c:v>
                </c:pt>
                <c:pt idx="94">
                  <c:v>49.264499999999998</c:v>
                </c:pt>
                <c:pt idx="95">
                  <c:v>50.663916666666665</c:v>
                </c:pt>
                <c:pt idx="96">
                  <c:v>50.478716666666671</c:v>
                </c:pt>
                <c:pt idx="97">
                  <c:v>49.509250000000002</c:v>
                </c:pt>
                <c:pt idx="98">
                  <c:v>49.91408333333333</c:v>
                </c:pt>
                <c:pt idx="99">
                  <c:v>49.453716666666672</c:v>
                </c:pt>
                <c:pt idx="100">
                  <c:v>49.083633333333339</c:v>
                </c:pt>
                <c:pt idx="101">
                  <c:v>50.612516666666671</c:v>
                </c:pt>
                <c:pt idx="102">
                  <c:v>50.816533333333332</c:v>
                </c:pt>
                <c:pt idx="103">
                  <c:v>49.611583333333336</c:v>
                </c:pt>
                <c:pt idx="104">
                  <c:v>49.854033333333334</c:v>
                </c:pt>
                <c:pt idx="105">
                  <c:v>50.256933333333336</c:v>
                </c:pt>
                <c:pt idx="106">
                  <c:v>49.250883333333334</c:v>
                </c:pt>
                <c:pt idx="107">
                  <c:v>49.811249999999994</c:v>
                </c:pt>
                <c:pt idx="108">
                  <c:v>49.543099999999995</c:v>
                </c:pt>
                <c:pt idx="109">
                  <c:v>50.094750000000005</c:v>
                </c:pt>
                <c:pt idx="110">
                  <c:v>49.448049999999995</c:v>
                </c:pt>
                <c:pt idx="111">
                  <c:v>49.685916666666664</c:v>
                </c:pt>
                <c:pt idx="112">
                  <c:v>50.490349999999999</c:v>
                </c:pt>
                <c:pt idx="113">
                  <c:v>48.661566666666666</c:v>
                </c:pt>
                <c:pt idx="114">
                  <c:v>50.751516666666667</c:v>
                </c:pt>
                <c:pt idx="115">
                  <c:v>49.963333333333338</c:v>
                </c:pt>
                <c:pt idx="116">
                  <c:v>49.96371666666667</c:v>
                </c:pt>
                <c:pt idx="117">
                  <c:v>49.308450000000001</c:v>
                </c:pt>
                <c:pt idx="118">
                  <c:v>50.198066666666662</c:v>
                </c:pt>
                <c:pt idx="119">
                  <c:v>49.564599999999999</c:v>
                </c:pt>
                <c:pt idx="120">
                  <c:v>50.199549999999995</c:v>
                </c:pt>
                <c:pt idx="121">
                  <c:v>50.080116666666669</c:v>
                </c:pt>
                <c:pt idx="122">
                  <c:v>49.917249999999996</c:v>
                </c:pt>
                <c:pt idx="123">
                  <c:v>49.911533333333331</c:v>
                </c:pt>
                <c:pt idx="124">
                  <c:v>50.476516666666669</c:v>
                </c:pt>
                <c:pt idx="125">
                  <c:v>50.527666666666669</c:v>
                </c:pt>
                <c:pt idx="126">
                  <c:v>49.313216666666662</c:v>
                </c:pt>
                <c:pt idx="127">
                  <c:v>50.721266666666672</c:v>
                </c:pt>
                <c:pt idx="128">
                  <c:v>49.566950000000006</c:v>
                </c:pt>
                <c:pt idx="129">
                  <c:v>50.790316666666662</c:v>
                </c:pt>
                <c:pt idx="130">
                  <c:v>50.928449999999998</c:v>
                </c:pt>
                <c:pt idx="131">
                  <c:v>49.358683333333332</c:v>
                </c:pt>
                <c:pt idx="132">
                  <c:v>50.537633333333332</c:v>
                </c:pt>
                <c:pt idx="133">
                  <c:v>50.676666666666662</c:v>
                </c:pt>
                <c:pt idx="134">
                  <c:v>50.583550000000002</c:v>
                </c:pt>
                <c:pt idx="135">
                  <c:v>50.155433333333335</c:v>
                </c:pt>
                <c:pt idx="136">
                  <c:v>49.810566666666666</c:v>
                </c:pt>
                <c:pt idx="137">
                  <c:v>50.358866666666671</c:v>
                </c:pt>
                <c:pt idx="138">
                  <c:v>49.775466666666667</c:v>
                </c:pt>
                <c:pt idx="139">
                  <c:v>49.201000000000001</c:v>
                </c:pt>
                <c:pt idx="140">
                  <c:v>49.896650000000001</c:v>
                </c:pt>
                <c:pt idx="141">
                  <c:v>50.702683333333333</c:v>
                </c:pt>
                <c:pt idx="142">
                  <c:v>50.584716666666672</c:v>
                </c:pt>
                <c:pt idx="143">
                  <c:v>50.506966666666663</c:v>
                </c:pt>
                <c:pt idx="144">
                  <c:v>49.839416666666672</c:v>
                </c:pt>
                <c:pt idx="145">
                  <c:v>50.341750000000005</c:v>
                </c:pt>
                <c:pt idx="146">
                  <c:v>49.438749999999999</c:v>
                </c:pt>
                <c:pt idx="147">
                  <c:v>50.74901666666667</c:v>
                </c:pt>
                <c:pt idx="148">
                  <c:v>48.739916666666666</c:v>
                </c:pt>
                <c:pt idx="149">
                  <c:v>49.338166666666666</c:v>
                </c:pt>
                <c:pt idx="150">
                  <c:v>49.439833333333333</c:v>
                </c:pt>
                <c:pt idx="151">
                  <c:v>49.970833333333339</c:v>
                </c:pt>
                <c:pt idx="152">
                  <c:v>50.975566666666666</c:v>
                </c:pt>
                <c:pt idx="153">
                  <c:v>49.322450000000003</c:v>
                </c:pt>
                <c:pt idx="154">
                  <c:v>49.676816666666667</c:v>
                </c:pt>
                <c:pt idx="155">
                  <c:v>49.994183333333332</c:v>
                </c:pt>
                <c:pt idx="156">
                  <c:v>50.825683333333338</c:v>
                </c:pt>
                <c:pt idx="157">
                  <c:v>49.427483333333328</c:v>
                </c:pt>
                <c:pt idx="158">
                  <c:v>49.581083333333339</c:v>
                </c:pt>
                <c:pt idx="159">
                  <c:v>49.514433333333336</c:v>
                </c:pt>
                <c:pt idx="160">
                  <c:v>50.538449999999997</c:v>
                </c:pt>
                <c:pt idx="161">
                  <c:v>50.008850000000002</c:v>
                </c:pt>
                <c:pt idx="162">
                  <c:v>48.971866666666671</c:v>
                </c:pt>
                <c:pt idx="163">
                  <c:v>50.556716666666667</c:v>
                </c:pt>
                <c:pt idx="164">
                  <c:v>49.951666666666668</c:v>
                </c:pt>
                <c:pt idx="165">
                  <c:v>49.641866666666665</c:v>
                </c:pt>
                <c:pt idx="166">
                  <c:v>50.74516666666667</c:v>
                </c:pt>
                <c:pt idx="167">
                  <c:v>50.638500000000001</c:v>
                </c:pt>
                <c:pt idx="168">
                  <c:v>48.962916666666672</c:v>
                </c:pt>
                <c:pt idx="169">
                  <c:v>49.638416666666664</c:v>
                </c:pt>
                <c:pt idx="170">
                  <c:v>50.838616666666667</c:v>
                </c:pt>
                <c:pt idx="171">
                  <c:v>49.10026666666667</c:v>
                </c:pt>
                <c:pt idx="172">
                  <c:v>48.925583333333329</c:v>
                </c:pt>
                <c:pt idx="173">
                  <c:v>50.063066666666664</c:v>
                </c:pt>
                <c:pt idx="174">
                  <c:v>49.280666666666669</c:v>
                </c:pt>
                <c:pt idx="175">
                  <c:v>48.9238</c:v>
                </c:pt>
                <c:pt idx="176">
                  <c:v>49.123049999999999</c:v>
                </c:pt>
                <c:pt idx="177">
                  <c:v>49.552633333333333</c:v>
                </c:pt>
                <c:pt idx="178">
                  <c:v>50.791316666666667</c:v>
                </c:pt>
                <c:pt idx="179">
                  <c:v>49.599450000000004</c:v>
                </c:pt>
                <c:pt idx="180">
                  <c:v>50.5623</c:v>
                </c:pt>
                <c:pt idx="181">
                  <c:v>50.204000000000001</c:v>
                </c:pt>
                <c:pt idx="182">
                  <c:v>50.58936666666667</c:v>
                </c:pt>
                <c:pt idx="183">
                  <c:v>49.356416666666668</c:v>
                </c:pt>
                <c:pt idx="184">
                  <c:v>50.231100000000005</c:v>
                </c:pt>
                <c:pt idx="185">
                  <c:v>50.512450000000001</c:v>
                </c:pt>
                <c:pt idx="186">
                  <c:v>50.31935</c:v>
                </c:pt>
                <c:pt idx="187">
                  <c:v>49.373533333333334</c:v>
                </c:pt>
                <c:pt idx="188">
                  <c:v>49.169199999999996</c:v>
                </c:pt>
                <c:pt idx="189">
                  <c:v>50.791466666666665</c:v>
                </c:pt>
                <c:pt idx="190">
                  <c:v>50.506866666666667</c:v>
                </c:pt>
                <c:pt idx="191">
                  <c:v>50.118266666666671</c:v>
                </c:pt>
                <c:pt idx="192">
                  <c:v>50.493316666666665</c:v>
                </c:pt>
                <c:pt idx="193">
                  <c:v>50.695183333333333</c:v>
                </c:pt>
                <c:pt idx="194">
                  <c:v>49.273800000000001</c:v>
                </c:pt>
                <c:pt idx="195">
                  <c:v>49.880933333333331</c:v>
                </c:pt>
                <c:pt idx="196">
                  <c:v>49.582933333333337</c:v>
                </c:pt>
                <c:pt idx="197">
                  <c:v>49.610366666666671</c:v>
                </c:pt>
                <c:pt idx="198">
                  <c:v>50.046499999999995</c:v>
                </c:pt>
                <c:pt idx="199">
                  <c:v>49.5077</c:v>
                </c:pt>
                <c:pt idx="200">
                  <c:v>50.014166666666668</c:v>
                </c:pt>
                <c:pt idx="201">
                  <c:v>49.414499999999997</c:v>
                </c:pt>
                <c:pt idx="202">
                  <c:v>48.779983333333334</c:v>
                </c:pt>
                <c:pt idx="203">
                  <c:v>49.376583333333336</c:v>
                </c:pt>
                <c:pt idx="204">
                  <c:v>49.535783333333335</c:v>
                </c:pt>
                <c:pt idx="205">
                  <c:v>48.927466666666668</c:v>
                </c:pt>
                <c:pt idx="206">
                  <c:v>50.009616666666666</c:v>
                </c:pt>
                <c:pt idx="207">
                  <c:v>48.632433333333331</c:v>
                </c:pt>
                <c:pt idx="208">
                  <c:v>49.567066666666669</c:v>
                </c:pt>
                <c:pt idx="209">
                  <c:v>50.3232</c:v>
                </c:pt>
                <c:pt idx="210">
                  <c:v>49.194749999999999</c:v>
                </c:pt>
                <c:pt idx="211">
                  <c:v>49.641633333333331</c:v>
                </c:pt>
                <c:pt idx="212">
                  <c:v>48.730233333333338</c:v>
                </c:pt>
                <c:pt idx="213">
                  <c:v>49.193299999999994</c:v>
                </c:pt>
                <c:pt idx="214">
                  <c:v>49.870983333333335</c:v>
                </c:pt>
                <c:pt idx="215">
                  <c:v>49.149566666666665</c:v>
                </c:pt>
                <c:pt idx="216">
                  <c:v>50.078066666666672</c:v>
                </c:pt>
                <c:pt idx="217">
                  <c:v>49.269933333333334</c:v>
                </c:pt>
                <c:pt idx="218">
                  <c:v>50.647433333333332</c:v>
                </c:pt>
                <c:pt idx="219">
                  <c:v>50.729033333333334</c:v>
                </c:pt>
                <c:pt idx="220">
                  <c:v>50.560833333333328</c:v>
                </c:pt>
                <c:pt idx="221">
                  <c:v>49.738466666666667</c:v>
                </c:pt>
                <c:pt idx="222">
                  <c:v>49.036650000000002</c:v>
                </c:pt>
                <c:pt idx="223">
                  <c:v>50.93966666666666</c:v>
                </c:pt>
                <c:pt idx="224">
                  <c:v>49.418199999999999</c:v>
                </c:pt>
                <c:pt idx="225">
                  <c:v>50.795883333333329</c:v>
                </c:pt>
                <c:pt idx="226">
                  <c:v>49.212133333333334</c:v>
                </c:pt>
                <c:pt idx="227">
                  <c:v>49.420849999999994</c:v>
                </c:pt>
                <c:pt idx="228">
                  <c:v>50.84825</c:v>
                </c:pt>
                <c:pt idx="229">
                  <c:v>50.802866666666667</c:v>
                </c:pt>
                <c:pt idx="230">
                  <c:v>49.987483333333337</c:v>
                </c:pt>
                <c:pt idx="231">
                  <c:v>50.07918333333334</c:v>
                </c:pt>
                <c:pt idx="232">
                  <c:v>49.830383333333337</c:v>
                </c:pt>
                <c:pt idx="233">
                  <c:v>49.260466666666666</c:v>
                </c:pt>
                <c:pt idx="234">
                  <c:v>49.467833333333338</c:v>
                </c:pt>
                <c:pt idx="235">
                  <c:v>50.63216666666667</c:v>
                </c:pt>
                <c:pt idx="236">
                  <c:v>50.592850000000006</c:v>
                </c:pt>
                <c:pt idx="237">
                  <c:v>49.45021666666667</c:v>
                </c:pt>
                <c:pt idx="238">
                  <c:v>49.531916666666667</c:v>
                </c:pt>
                <c:pt idx="239">
                  <c:v>49.337466666666671</c:v>
                </c:pt>
                <c:pt idx="240">
                  <c:v>49.253233333333334</c:v>
                </c:pt>
                <c:pt idx="241">
                  <c:v>49.71736666666667</c:v>
                </c:pt>
                <c:pt idx="242">
                  <c:v>49.446633333333331</c:v>
                </c:pt>
                <c:pt idx="243">
                  <c:v>49.326750000000004</c:v>
                </c:pt>
                <c:pt idx="244">
                  <c:v>50.199299999999994</c:v>
                </c:pt>
                <c:pt idx="245">
                  <c:v>50.570650000000001</c:v>
                </c:pt>
                <c:pt idx="246">
                  <c:v>50.0595</c:v>
                </c:pt>
                <c:pt idx="247">
                  <c:v>49.750149999999998</c:v>
                </c:pt>
                <c:pt idx="248">
                  <c:v>50.607733333333336</c:v>
                </c:pt>
                <c:pt idx="249">
                  <c:v>49.482033333333334</c:v>
                </c:pt>
                <c:pt idx="250">
                  <c:v>50.716116666666672</c:v>
                </c:pt>
                <c:pt idx="251">
                  <c:v>50.231300000000005</c:v>
                </c:pt>
                <c:pt idx="252">
                  <c:v>49.338433333333334</c:v>
                </c:pt>
                <c:pt idx="253">
                  <c:v>49.458850000000005</c:v>
                </c:pt>
                <c:pt idx="254">
                  <c:v>49.143500000000003</c:v>
                </c:pt>
                <c:pt idx="255">
                  <c:v>49.271633333333334</c:v>
                </c:pt>
                <c:pt idx="256">
                  <c:v>49.510449999999999</c:v>
                </c:pt>
                <c:pt idx="257">
                  <c:v>50.661433333333335</c:v>
                </c:pt>
                <c:pt idx="258">
                  <c:v>50.83636666666667</c:v>
                </c:pt>
                <c:pt idx="259">
                  <c:v>49.673466666666663</c:v>
                </c:pt>
                <c:pt idx="260">
                  <c:v>48.890783333333331</c:v>
                </c:pt>
                <c:pt idx="261">
                  <c:v>49.21691666666667</c:v>
                </c:pt>
                <c:pt idx="262">
                  <c:v>48.996200000000002</c:v>
                </c:pt>
                <c:pt idx="263">
                  <c:v>49.532183333333336</c:v>
                </c:pt>
                <c:pt idx="264">
                  <c:v>49.682383333333334</c:v>
                </c:pt>
                <c:pt idx="265">
                  <c:v>50.372683333333335</c:v>
                </c:pt>
                <c:pt idx="266">
                  <c:v>50.163933333333333</c:v>
                </c:pt>
                <c:pt idx="267">
                  <c:v>48.840633333333336</c:v>
                </c:pt>
                <c:pt idx="268">
                  <c:v>50.620950000000001</c:v>
                </c:pt>
                <c:pt idx="269">
                  <c:v>49.584666666666671</c:v>
                </c:pt>
                <c:pt idx="270">
                  <c:v>49.715450000000004</c:v>
                </c:pt>
                <c:pt idx="271">
                  <c:v>49.280200000000001</c:v>
                </c:pt>
                <c:pt idx="272">
                  <c:v>50.287033333333333</c:v>
                </c:pt>
                <c:pt idx="273">
                  <c:v>49.087883333333338</c:v>
                </c:pt>
                <c:pt idx="274">
                  <c:v>49.302299999999995</c:v>
                </c:pt>
                <c:pt idx="275">
                  <c:v>49.558366666666664</c:v>
                </c:pt>
                <c:pt idx="276">
                  <c:v>49.619583333333331</c:v>
                </c:pt>
                <c:pt idx="277">
                  <c:v>50.875583333333331</c:v>
                </c:pt>
                <c:pt idx="278">
                  <c:v>49.303766666666661</c:v>
                </c:pt>
                <c:pt idx="279">
                  <c:v>49.060666666666663</c:v>
                </c:pt>
                <c:pt idx="280">
                  <c:v>49.31165</c:v>
                </c:pt>
                <c:pt idx="281">
                  <c:v>49.333300000000001</c:v>
                </c:pt>
                <c:pt idx="282">
                  <c:v>49.317033333333335</c:v>
                </c:pt>
                <c:pt idx="283">
                  <c:v>50.611499999999999</c:v>
                </c:pt>
                <c:pt idx="284">
                  <c:v>50.689816666666665</c:v>
                </c:pt>
                <c:pt idx="285">
                  <c:v>50.816449999999996</c:v>
                </c:pt>
                <c:pt idx="286">
                  <c:v>49.124050000000004</c:v>
                </c:pt>
                <c:pt idx="287">
                  <c:v>50.466033333333336</c:v>
                </c:pt>
                <c:pt idx="288">
                  <c:v>49.056799999999996</c:v>
                </c:pt>
                <c:pt idx="289">
                  <c:v>50.11181666666667</c:v>
                </c:pt>
                <c:pt idx="290">
                  <c:v>50.807516666666665</c:v>
                </c:pt>
                <c:pt idx="291">
                  <c:v>50.310316666666665</c:v>
                </c:pt>
                <c:pt idx="292">
                  <c:v>50.754683333333332</c:v>
                </c:pt>
                <c:pt idx="293">
                  <c:v>49.967516666666668</c:v>
                </c:pt>
                <c:pt idx="294">
                  <c:v>49.548299999999998</c:v>
                </c:pt>
                <c:pt idx="295">
                  <c:v>48.957533333333338</c:v>
                </c:pt>
                <c:pt idx="296">
                  <c:v>49.369433333333333</c:v>
                </c:pt>
                <c:pt idx="297">
                  <c:v>49.451366666666672</c:v>
                </c:pt>
                <c:pt idx="298">
                  <c:v>50.454583333333339</c:v>
                </c:pt>
                <c:pt idx="299">
                  <c:v>49.273966666666666</c:v>
                </c:pt>
                <c:pt idx="300">
                  <c:v>50.535449999999997</c:v>
                </c:pt>
                <c:pt idx="301">
                  <c:v>50.519783333333329</c:v>
                </c:pt>
                <c:pt idx="302">
                  <c:v>49.190099999999994</c:v>
                </c:pt>
                <c:pt idx="303">
                  <c:v>49.52003333333333</c:v>
                </c:pt>
                <c:pt idx="304">
                  <c:v>50.210283333333336</c:v>
                </c:pt>
                <c:pt idx="305">
                  <c:v>50.261716666666665</c:v>
                </c:pt>
                <c:pt idx="306">
                  <c:v>49.992750000000001</c:v>
                </c:pt>
                <c:pt idx="307">
                  <c:v>50.759483333333336</c:v>
                </c:pt>
                <c:pt idx="308">
                  <c:v>49.71658333333334</c:v>
                </c:pt>
                <c:pt idx="309">
                  <c:v>49.893933333333329</c:v>
                </c:pt>
                <c:pt idx="310">
                  <c:v>50.399866666666668</c:v>
                </c:pt>
                <c:pt idx="311">
                  <c:v>50.263783333333336</c:v>
                </c:pt>
                <c:pt idx="312">
                  <c:v>48.604216666666666</c:v>
                </c:pt>
                <c:pt idx="313">
                  <c:v>48.997450000000001</c:v>
                </c:pt>
                <c:pt idx="314">
                  <c:v>49.728016666666669</c:v>
                </c:pt>
                <c:pt idx="315">
                  <c:v>49.472149999999999</c:v>
                </c:pt>
                <c:pt idx="316">
                  <c:v>49.380133333333333</c:v>
                </c:pt>
                <c:pt idx="317">
                  <c:v>50.363933333333335</c:v>
                </c:pt>
                <c:pt idx="318">
                  <c:v>50.493050000000004</c:v>
                </c:pt>
                <c:pt idx="319">
                  <c:v>50.087083333333332</c:v>
                </c:pt>
                <c:pt idx="320">
                  <c:v>50.800999999999995</c:v>
                </c:pt>
                <c:pt idx="321">
                  <c:v>49.1038</c:v>
                </c:pt>
                <c:pt idx="322">
                  <c:v>49.247783333333331</c:v>
                </c:pt>
                <c:pt idx="323">
                  <c:v>49.65958333333333</c:v>
                </c:pt>
                <c:pt idx="324">
                  <c:v>50.316683333333337</c:v>
                </c:pt>
                <c:pt idx="325">
                  <c:v>49.994416666666666</c:v>
                </c:pt>
                <c:pt idx="326">
                  <c:v>49.491799999999998</c:v>
                </c:pt>
                <c:pt idx="327">
                  <c:v>49.937166666666663</c:v>
                </c:pt>
                <c:pt idx="328">
                  <c:v>49.09876666666667</c:v>
                </c:pt>
                <c:pt idx="329">
                  <c:v>49.348583333333337</c:v>
                </c:pt>
                <c:pt idx="330">
                  <c:v>49.430049999999994</c:v>
                </c:pt>
                <c:pt idx="331">
                  <c:v>49.446333333333328</c:v>
                </c:pt>
                <c:pt idx="332">
                  <c:v>49.232500000000002</c:v>
                </c:pt>
                <c:pt idx="333">
                  <c:v>49.201133333333338</c:v>
                </c:pt>
                <c:pt idx="334">
                  <c:v>49.407399999999996</c:v>
                </c:pt>
                <c:pt idx="335">
                  <c:v>49.96586666666667</c:v>
                </c:pt>
                <c:pt idx="336">
                  <c:v>50.220316666666669</c:v>
                </c:pt>
                <c:pt idx="337">
                  <c:v>49.272766666666669</c:v>
                </c:pt>
                <c:pt idx="338">
                  <c:v>49.231333333333332</c:v>
                </c:pt>
                <c:pt idx="339">
                  <c:v>50.043299999999995</c:v>
                </c:pt>
                <c:pt idx="340">
                  <c:v>49.960083333333337</c:v>
                </c:pt>
                <c:pt idx="341">
                  <c:v>50.257899999999999</c:v>
                </c:pt>
                <c:pt idx="342">
                  <c:v>50.416816666666662</c:v>
                </c:pt>
                <c:pt idx="343">
                  <c:v>49.319616666666668</c:v>
                </c:pt>
                <c:pt idx="344">
                  <c:v>49.316716666666672</c:v>
                </c:pt>
                <c:pt idx="345">
                  <c:v>50.068250000000006</c:v>
                </c:pt>
                <c:pt idx="346">
                  <c:v>50.085966666666671</c:v>
                </c:pt>
                <c:pt idx="347">
                  <c:v>50.531533333333336</c:v>
                </c:pt>
                <c:pt idx="348">
                  <c:v>49.508833333333335</c:v>
                </c:pt>
                <c:pt idx="349">
                  <c:v>49.986316666666667</c:v>
                </c:pt>
                <c:pt idx="350">
                  <c:v>50.736316666666667</c:v>
                </c:pt>
                <c:pt idx="351">
                  <c:v>49.620566666666669</c:v>
                </c:pt>
                <c:pt idx="352">
                  <c:v>48.582583333333339</c:v>
                </c:pt>
                <c:pt idx="353">
                  <c:v>48.691216666666662</c:v>
                </c:pt>
                <c:pt idx="354">
                  <c:v>50.1648</c:v>
                </c:pt>
                <c:pt idx="355">
                  <c:v>49.399783333333332</c:v>
                </c:pt>
                <c:pt idx="356">
                  <c:v>49.658749999999998</c:v>
                </c:pt>
                <c:pt idx="357">
                  <c:v>50.007966666666668</c:v>
                </c:pt>
                <c:pt idx="358">
                  <c:v>49.461466666666666</c:v>
                </c:pt>
                <c:pt idx="359">
                  <c:v>49.754283333333333</c:v>
                </c:pt>
                <c:pt idx="360">
                  <c:v>50.971716666666666</c:v>
                </c:pt>
                <c:pt idx="361">
                  <c:v>49.137933333333336</c:v>
                </c:pt>
                <c:pt idx="362">
                  <c:v>49.721933333333332</c:v>
                </c:pt>
                <c:pt idx="363">
                  <c:v>49.015216666666667</c:v>
                </c:pt>
                <c:pt idx="364">
                  <c:v>49.32855</c:v>
                </c:pt>
                <c:pt idx="365">
                  <c:v>50.311166666666665</c:v>
                </c:pt>
                <c:pt idx="366">
                  <c:v>49.087299999999999</c:v>
                </c:pt>
                <c:pt idx="367">
                  <c:v>48.878900000000002</c:v>
                </c:pt>
                <c:pt idx="368">
                  <c:v>49.102766666666668</c:v>
                </c:pt>
                <c:pt idx="369">
                  <c:v>49.276600000000002</c:v>
                </c:pt>
                <c:pt idx="370">
                  <c:v>48.94</c:v>
                </c:pt>
                <c:pt idx="371">
                  <c:v>49.879283333333333</c:v>
                </c:pt>
                <c:pt idx="372">
                  <c:v>49.430999999999997</c:v>
                </c:pt>
                <c:pt idx="373">
                  <c:v>49.928416666666664</c:v>
                </c:pt>
                <c:pt idx="374">
                  <c:v>50.518799999999999</c:v>
                </c:pt>
                <c:pt idx="375">
                  <c:v>49.92015</c:v>
                </c:pt>
                <c:pt idx="376">
                  <c:v>49.262349999999998</c:v>
                </c:pt>
                <c:pt idx="377">
                  <c:v>50.3369</c:v>
                </c:pt>
                <c:pt idx="378">
                  <c:v>49.098933333333335</c:v>
                </c:pt>
                <c:pt idx="379">
                  <c:v>50.133083333333332</c:v>
                </c:pt>
                <c:pt idx="380">
                  <c:v>50.581666666666671</c:v>
                </c:pt>
                <c:pt idx="381">
                  <c:v>49.787799999999997</c:v>
                </c:pt>
                <c:pt idx="382">
                  <c:v>50.027066666666663</c:v>
                </c:pt>
                <c:pt idx="383">
                  <c:v>50.88818333333333</c:v>
                </c:pt>
                <c:pt idx="384">
                  <c:v>49.72376666666667</c:v>
                </c:pt>
                <c:pt idx="385">
                  <c:v>48.609733333333338</c:v>
                </c:pt>
                <c:pt idx="386">
                  <c:v>49.404299999999999</c:v>
                </c:pt>
                <c:pt idx="387">
                  <c:v>49.776616666666669</c:v>
                </c:pt>
                <c:pt idx="388">
                  <c:v>50.691466666666663</c:v>
                </c:pt>
                <c:pt idx="389">
                  <c:v>49.294799999999995</c:v>
                </c:pt>
                <c:pt idx="390">
                  <c:v>50.813049999999997</c:v>
                </c:pt>
                <c:pt idx="391">
                  <c:v>50.883566666666667</c:v>
                </c:pt>
                <c:pt idx="392">
                  <c:v>49.392899999999997</c:v>
                </c:pt>
                <c:pt idx="393">
                  <c:v>49.33891666666667</c:v>
                </c:pt>
                <c:pt idx="394">
                  <c:v>48.682883333333329</c:v>
                </c:pt>
                <c:pt idx="395">
                  <c:v>49.6021</c:v>
                </c:pt>
                <c:pt idx="396">
                  <c:v>50.569116666666673</c:v>
                </c:pt>
                <c:pt idx="397">
                  <c:v>50.50705</c:v>
                </c:pt>
                <c:pt idx="398">
                  <c:v>49.623049999999999</c:v>
                </c:pt>
                <c:pt idx="399">
                  <c:v>48.994799999999998</c:v>
                </c:pt>
                <c:pt idx="400">
                  <c:v>50.322100000000006</c:v>
                </c:pt>
                <c:pt idx="401">
                  <c:v>50.611266666666666</c:v>
                </c:pt>
                <c:pt idx="402">
                  <c:v>49.620433333333331</c:v>
                </c:pt>
                <c:pt idx="403">
                  <c:v>49.510816666666663</c:v>
                </c:pt>
                <c:pt idx="404">
                  <c:v>49.375349999999997</c:v>
                </c:pt>
                <c:pt idx="405">
                  <c:v>50.713166666666666</c:v>
                </c:pt>
                <c:pt idx="406">
                  <c:v>50.966183333333333</c:v>
                </c:pt>
                <c:pt idx="407">
                  <c:v>50.636433333333336</c:v>
                </c:pt>
                <c:pt idx="408">
                  <c:v>49.262866666666667</c:v>
                </c:pt>
                <c:pt idx="409">
                  <c:v>49.114283333333333</c:v>
                </c:pt>
                <c:pt idx="410">
                  <c:v>50.072900000000004</c:v>
                </c:pt>
                <c:pt idx="411">
                  <c:v>50.553199999999997</c:v>
                </c:pt>
                <c:pt idx="412">
                  <c:v>50.86866666666667</c:v>
                </c:pt>
                <c:pt idx="413">
                  <c:v>48.808483333333328</c:v>
                </c:pt>
                <c:pt idx="414">
                  <c:v>48.854849999999999</c:v>
                </c:pt>
                <c:pt idx="415">
                  <c:v>50.870183333333337</c:v>
                </c:pt>
                <c:pt idx="416">
                  <c:v>49.125700000000002</c:v>
                </c:pt>
                <c:pt idx="417">
                  <c:v>48.8857</c:v>
                </c:pt>
                <c:pt idx="418">
                  <c:v>50.519550000000002</c:v>
                </c:pt>
                <c:pt idx="419">
                  <c:v>50.689</c:v>
                </c:pt>
                <c:pt idx="420">
                  <c:v>48.970916666666668</c:v>
                </c:pt>
                <c:pt idx="421">
                  <c:v>48.777383333333333</c:v>
                </c:pt>
                <c:pt idx="422">
                  <c:v>49.363033333333334</c:v>
                </c:pt>
                <c:pt idx="423">
                  <c:v>48.861200000000004</c:v>
                </c:pt>
                <c:pt idx="424">
                  <c:v>49.974916666666665</c:v>
                </c:pt>
                <c:pt idx="425">
                  <c:v>49.885100000000001</c:v>
                </c:pt>
                <c:pt idx="426">
                  <c:v>50.565966666666661</c:v>
                </c:pt>
                <c:pt idx="427">
                  <c:v>49.344466666666669</c:v>
                </c:pt>
                <c:pt idx="428">
                  <c:v>50.675616666666663</c:v>
                </c:pt>
                <c:pt idx="429">
                  <c:v>48.945249999999994</c:v>
                </c:pt>
                <c:pt idx="430">
                  <c:v>49.611516666666667</c:v>
                </c:pt>
                <c:pt idx="431">
                  <c:v>50.517699999999998</c:v>
                </c:pt>
                <c:pt idx="432">
                  <c:v>50.709966666666666</c:v>
                </c:pt>
                <c:pt idx="433">
                  <c:v>49.979666666666667</c:v>
                </c:pt>
                <c:pt idx="434">
                  <c:v>50.266333333333336</c:v>
                </c:pt>
                <c:pt idx="435">
                  <c:v>50.630299999999998</c:v>
                </c:pt>
                <c:pt idx="436">
                  <c:v>50.582833333333333</c:v>
                </c:pt>
                <c:pt idx="437">
                  <c:v>49.023616666666669</c:v>
                </c:pt>
                <c:pt idx="438">
                  <c:v>49.523616666666669</c:v>
                </c:pt>
                <c:pt idx="439">
                  <c:v>50.239699999999999</c:v>
                </c:pt>
                <c:pt idx="440">
                  <c:v>49.662549999999996</c:v>
                </c:pt>
                <c:pt idx="441">
                  <c:v>49.392933333333332</c:v>
                </c:pt>
                <c:pt idx="442">
                  <c:v>49.428166666666662</c:v>
                </c:pt>
                <c:pt idx="443">
                  <c:v>50.865966666666665</c:v>
                </c:pt>
                <c:pt idx="444">
                  <c:v>49.326750000000004</c:v>
                </c:pt>
                <c:pt idx="445">
                  <c:v>50.782916666666665</c:v>
                </c:pt>
                <c:pt idx="446">
                  <c:v>49.456483333333338</c:v>
                </c:pt>
                <c:pt idx="447">
                  <c:v>50.69873333333333</c:v>
                </c:pt>
                <c:pt idx="448">
                  <c:v>50.374450000000003</c:v>
                </c:pt>
                <c:pt idx="449">
                  <c:v>49.520249999999997</c:v>
                </c:pt>
                <c:pt idx="450">
                  <c:v>50.077900000000007</c:v>
                </c:pt>
                <c:pt idx="451">
                  <c:v>50.520516666666666</c:v>
                </c:pt>
                <c:pt idx="452">
                  <c:v>48.863750000000003</c:v>
                </c:pt>
                <c:pt idx="453">
                  <c:v>50.445599999999999</c:v>
                </c:pt>
                <c:pt idx="454">
                  <c:v>50.297466666666665</c:v>
                </c:pt>
                <c:pt idx="455">
                  <c:v>49.386866666666663</c:v>
                </c:pt>
                <c:pt idx="456">
                  <c:v>48.756616666666666</c:v>
                </c:pt>
                <c:pt idx="457">
                  <c:v>48.9758</c:v>
                </c:pt>
                <c:pt idx="458">
                  <c:v>50.586516666666668</c:v>
                </c:pt>
                <c:pt idx="459">
                  <c:v>50.732333333333337</c:v>
                </c:pt>
                <c:pt idx="460">
                  <c:v>51.005983333333333</c:v>
                </c:pt>
                <c:pt idx="461">
                  <c:v>50.89425</c:v>
                </c:pt>
                <c:pt idx="462">
                  <c:v>50.41728333333333</c:v>
                </c:pt>
                <c:pt idx="463">
                  <c:v>48.692416666666666</c:v>
                </c:pt>
                <c:pt idx="464">
                  <c:v>50.206133333333334</c:v>
                </c:pt>
                <c:pt idx="465">
                  <c:v>49.376750000000001</c:v>
                </c:pt>
                <c:pt idx="466">
                  <c:v>50.233499999999999</c:v>
                </c:pt>
                <c:pt idx="467">
                  <c:v>49.384999999999998</c:v>
                </c:pt>
                <c:pt idx="468">
                  <c:v>49.972450000000002</c:v>
                </c:pt>
                <c:pt idx="469">
                  <c:v>49.002249999999997</c:v>
                </c:pt>
                <c:pt idx="470">
                  <c:v>49.769183333333331</c:v>
                </c:pt>
                <c:pt idx="471">
                  <c:v>50.59236666666667</c:v>
                </c:pt>
                <c:pt idx="472">
                  <c:v>50.858716666666666</c:v>
                </c:pt>
                <c:pt idx="473">
                  <c:v>50.552683333333327</c:v>
                </c:pt>
                <c:pt idx="474">
                  <c:v>50.550749999999994</c:v>
                </c:pt>
                <c:pt idx="475">
                  <c:v>49.666533333333334</c:v>
                </c:pt>
                <c:pt idx="476">
                  <c:v>49.464516666666668</c:v>
                </c:pt>
                <c:pt idx="477">
                  <c:v>50.622166666666665</c:v>
                </c:pt>
                <c:pt idx="478">
                  <c:v>49.750950000000003</c:v>
                </c:pt>
                <c:pt idx="479">
                  <c:v>49.654399999999995</c:v>
                </c:pt>
                <c:pt idx="480">
                  <c:v>49.419750000000001</c:v>
                </c:pt>
                <c:pt idx="481">
                  <c:v>49.380549999999999</c:v>
                </c:pt>
                <c:pt idx="482">
                  <c:v>50.69533333333333</c:v>
                </c:pt>
                <c:pt idx="483">
                  <c:v>49.366683333333334</c:v>
                </c:pt>
                <c:pt idx="484">
                  <c:v>50.523066666666665</c:v>
                </c:pt>
                <c:pt idx="485">
                  <c:v>49.436466666666661</c:v>
                </c:pt>
                <c:pt idx="486">
                  <c:v>49.079000000000001</c:v>
                </c:pt>
                <c:pt idx="487">
                  <c:v>49.618433333333336</c:v>
                </c:pt>
                <c:pt idx="488">
                  <c:v>49.898249999999997</c:v>
                </c:pt>
                <c:pt idx="489">
                  <c:v>50.689799999999998</c:v>
                </c:pt>
                <c:pt idx="490">
                  <c:v>48.825300000000006</c:v>
                </c:pt>
                <c:pt idx="491">
                  <c:v>49.135783333333336</c:v>
                </c:pt>
                <c:pt idx="492">
                  <c:v>50.136099999999999</c:v>
                </c:pt>
                <c:pt idx="493">
                  <c:v>50.200883333333337</c:v>
                </c:pt>
                <c:pt idx="494">
                  <c:v>50.699199999999998</c:v>
                </c:pt>
                <c:pt idx="495">
                  <c:v>50.14008333333333</c:v>
                </c:pt>
                <c:pt idx="496">
                  <c:v>48.93431666666666</c:v>
                </c:pt>
                <c:pt idx="497">
                  <c:v>50.514400000000002</c:v>
                </c:pt>
                <c:pt idx="498">
                  <c:v>50.516583333333337</c:v>
                </c:pt>
                <c:pt idx="499">
                  <c:v>49.584850000000003</c:v>
                </c:pt>
                <c:pt idx="500">
                  <c:v>50.842466666666667</c:v>
                </c:pt>
                <c:pt idx="501">
                  <c:v>49.919683333333332</c:v>
                </c:pt>
                <c:pt idx="502">
                  <c:v>49.402566666666665</c:v>
                </c:pt>
                <c:pt idx="503">
                  <c:v>49.243816666666667</c:v>
                </c:pt>
                <c:pt idx="504">
                  <c:v>50.697183333333328</c:v>
                </c:pt>
                <c:pt idx="505">
                  <c:v>50.452850000000005</c:v>
                </c:pt>
                <c:pt idx="506">
                  <c:v>50.594033333333336</c:v>
                </c:pt>
                <c:pt idx="507">
                  <c:v>48.94905</c:v>
                </c:pt>
                <c:pt idx="508">
                  <c:v>49.311349999999997</c:v>
                </c:pt>
                <c:pt idx="509">
                  <c:v>50.125133333333331</c:v>
                </c:pt>
                <c:pt idx="510">
                  <c:v>50.143616666666667</c:v>
                </c:pt>
                <c:pt idx="511">
                  <c:v>50.510966666666668</c:v>
                </c:pt>
                <c:pt idx="512">
                  <c:v>49.898400000000002</c:v>
                </c:pt>
                <c:pt idx="513">
                  <c:v>50.698783333333331</c:v>
                </c:pt>
                <c:pt idx="514">
                  <c:v>50.453516666666673</c:v>
                </c:pt>
                <c:pt idx="515">
                  <c:v>49.025750000000002</c:v>
                </c:pt>
                <c:pt idx="516">
                  <c:v>48.653149999999997</c:v>
                </c:pt>
                <c:pt idx="517">
                  <c:v>50.04548333333333</c:v>
                </c:pt>
                <c:pt idx="518">
                  <c:v>49.891199999999998</c:v>
                </c:pt>
                <c:pt idx="519">
                  <c:v>49.394183333333331</c:v>
                </c:pt>
                <c:pt idx="520">
                  <c:v>50.527000000000001</c:v>
                </c:pt>
                <c:pt idx="521">
                  <c:v>50.570983333333338</c:v>
                </c:pt>
                <c:pt idx="522">
                  <c:v>49.810133333333333</c:v>
                </c:pt>
                <c:pt idx="523">
                  <c:v>49.388233333333332</c:v>
                </c:pt>
                <c:pt idx="524">
                  <c:v>49.583983333333336</c:v>
                </c:pt>
                <c:pt idx="525">
                  <c:v>49.771633333333334</c:v>
                </c:pt>
                <c:pt idx="526">
                  <c:v>50.629600000000003</c:v>
                </c:pt>
                <c:pt idx="527">
                  <c:v>50.058633333333333</c:v>
                </c:pt>
                <c:pt idx="528">
                  <c:v>49.680900000000001</c:v>
                </c:pt>
                <c:pt idx="529">
                  <c:v>49.76455</c:v>
                </c:pt>
                <c:pt idx="530">
                  <c:v>50.231950000000005</c:v>
                </c:pt>
                <c:pt idx="531">
                  <c:v>49.827616666666671</c:v>
                </c:pt>
                <c:pt idx="532">
                  <c:v>50.394399999999997</c:v>
                </c:pt>
                <c:pt idx="533">
                  <c:v>48.938783333333333</c:v>
                </c:pt>
                <c:pt idx="534">
                  <c:v>50.668549999999996</c:v>
                </c:pt>
                <c:pt idx="535">
                  <c:v>48.776266666666665</c:v>
                </c:pt>
                <c:pt idx="536">
                  <c:v>49.154466666666664</c:v>
                </c:pt>
                <c:pt idx="537">
                  <c:v>50.269999999999996</c:v>
                </c:pt>
                <c:pt idx="538">
                  <c:v>50.205600000000004</c:v>
                </c:pt>
                <c:pt idx="539">
                  <c:v>49.565483333333333</c:v>
                </c:pt>
                <c:pt idx="540">
                  <c:v>49.030416666666667</c:v>
                </c:pt>
                <c:pt idx="541">
                  <c:v>49.820233333333334</c:v>
                </c:pt>
                <c:pt idx="542">
                  <c:v>50.793866666666666</c:v>
                </c:pt>
                <c:pt idx="543">
                  <c:v>50.76038333333333</c:v>
                </c:pt>
                <c:pt idx="544">
                  <c:v>49.125700000000002</c:v>
                </c:pt>
                <c:pt idx="545">
                  <c:v>49.592883333333333</c:v>
                </c:pt>
                <c:pt idx="546">
                  <c:v>50.824883333333339</c:v>
                </c:pt>
                <c:pt idx="547">
                  <c:v>49.417333333333332</c:v>
                </c:pt>
                <c:pt idx="548">
                  <c:v>49.586033333333333</c:v>
                </c:pt>
                <c:pt idx="549">
                  <c:v>49.097766666666672</c:v>
                </c:pt>
                <c:pt idx="550">
                  <c:v>49.304583333333333</c:v>
                </c:pt>
                <c:pt idx="551">
                  <c:v>50.997283333333336</c:v>
                </c:pt>
                <c:pt idx="552">
                  <c:v>49.935199999999995</c:v>
                </c:pt>
                <c:pt idx="553">
                  <c:v>50.759766666666664</c:v>
                </c:pt>
                <c:pt idx="554">
                  <c:v>50.593466666666671</c:v>
                </c:pt>
                <c:pt idx="555">
                  <c:v>49.197399999999995</c:v>
                </c:pt>
                <c:pt idx="556">
                  <c:v>50.638416666666664</c:v>
                </c:pt>
              </c:numCache>
            </c:numRef>
          </c:yVal>
          <c:smooth val="0"/>
        </c:ser>
        <c:ser>
          <c:idx val="1"/>
          <c:order val="1"/>
          <c:tx>
            <c:v>jo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Ultrakopce!$P$3:$P$559</c:f>
              <c:numCache>
                <c:formatCode>0.00</c:formatCode>
                <c:ptCount val="5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</c:numCache>
            </c:numRef>
          </c:xVal>
          <c:yVal>
            <c:numRef>
              <c:f>Ultrakopce!$Q$3:$Q$559</c:f>
              <c:numCache>
                <c:formatCode>0.00</c:formatCode>
                <c:ptCount val="5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715136"/>
        <c:axId val="139715712"/>
      </c:scatterChart>
      <c:valAx>
        <c:axId val="139715136"/>
        <c:scaling>
          <c:orientation val="minMax"/>
          <c:max val="18.78"/>
          <c:min val="12.2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700" b="1" i="0" u="none" strike="noStrike" baseline="0">
                <a:solidFill>
                  <a:srgbClr val="808080"/>
                </a:solidFill>
                <a:latin typeface="Tahoma"/>
                <a:ea typeface="Tahoma"/>
                <a:cs typeface="Tahoma"/>
              </a:defRPr>
            </a:pPr>
            <a:endParaRPr lang="cs-CZ"/>
          </a:p>
        </c:txPr>
        <c:crossAx val="139715712"/>
        <c:crossesAt val="51.01"/>
        <c:crossBetween val="midCat"/>
      </c:valAx>
      <c:valAx>
        <c:axId val="139715712"/>
        <c:scaling>
          <c:orientation val="minMax"/>
          <c:max val="51.07"/>
          <c:min val="48.57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700" b="1" i="0" u="none" strike="noStrike" baseline="0">
                <a:solidFill>
                  <a:srgbClr val="808080"/>
                </a:solidFill>
                <a:latin typeface="Tahoma"/>
                <a:ea typeface="Tahoma"/>
                <a:cs typeface="Tahoma"/>
              </a:defRPr>
            </a:pPr>
            <a:endParaRPr lang="cs-CZ"/>
          </a:p>
        </c:txPr>
        <c:crossAx val="139715136"/>
        <c:crossesAt val="12.3"/>
        <c:crossBetween val="midCat"/>
        <c:maj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700" b="1" i="0" u="none" strike="noStrike" baseline="0">
          <a:solidFill>
            <a:srgbClr val="000000"/>
          </a:solidFill>
          <a:latin typeface="Tahoma"/>
          <a:ea typeface="Tahoma"/>
          <a:cs typeface="Tahoma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7255639097744359E-2"/>
          <c:y val="2.1276595744680851E-2"/>
          <c:w val="0.96052631578947367"/>
          <c:h val="0.93617021276595747"/>
        </c:manualLayout>
      </c:layout>
      <c:scatterChart>
        <c:scatterStyle val="lineMarker"/>
        <c:varyColors val="0"/>
        <c:ser>
          <c:idx val="0"/>
          <c:order val="0"/>
          <c:tx>
            <c:v>ne</c:v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FFFF99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5"/>
            <c:marker>
              <c:spPr>
                <a:solidFill>
                  <a:srgbClr val="FFFFCC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bubble3D val="0"/>
          </c:dPt>
          <c:xVal>
            <c:numRef>
              <c:f>'Ultratisícovky a ultrakopce'!$R$3:$R$654</c:f>
              <c:numCache>
                <c:formatCode>0.00</c:formatCode>
                <c:ptCount val="652"/>
                <c:pt idx="0">
                  <c:v>15.739666666666666</c:v>
                </c:pt>
                <c:pt idx="1">
                  <c:v>17.230966666666664</c:v>
                </c:pt>
                <c:pt idx="2">
                  <c:v>18.447283333333335</c:v>
                </c:pt>
                <c:pt idx="3">
                  <c:v>12.967650000000001</c:v>
                </c:pt>
                <c:pt idx="4">
                  <c:v>16.847549999999998</c:v>
                </c:pt>
                <c:pt idx="5">
                  <c:v>13.9314</c:v>
                </c:pt>
                <c:pt idx="6">
                  <c:v>18.370516666666667</c:v>
                </c:pt>
                <c:pt idx="7">
                  <c:v>16.397849999999998</c:v>
                </c:pt>
                <c:pt idx="8">
                  <c:v>17.675650000000001</c:v>
                </c:pt>
                <c:pt idx="9">
                  <c:v>12.7837</c:v>
                </c:pt>
                <c:pt idx="10">
                  <c:v>14.985049999999999</c:v>
                </c:pt>
                <c:pt idx="11">
                  <c:v>18.313000000000002</c:v>
                </c:pt>
                <c:pt idx="12">
                  <c:v>13.857283333333333</c:v>
                </c:pt>
                <c:pt idx="13">
                  <c:v>18.507149999999999</c:v>
                </c:pt>
                <c:pt idx="14">
                  <c:v>18.300900000000002</c:v>
                </c:pt>
                <c:pt idx="15">
                  <c:v>16.693449999999999</c:v>
                </c:pt>
                <c:pt idx="16">
                  <c:v>14.020183333333334</c:v>
                </c:pt>
                <c:pt idx="17">
                  <c:v>14.283433333333333</c:v>
                </c:pt>
                <c:pt idx="18">
                  <c:v>12.616</c:v>
                </c:pt>
                <c:pt idx="19">
                  <c:v>14.263916666666667</c:v>
                </c:pt>
                <c:pt idx="20">
                  <c:v>17.166533333333334</c:v>
                </c:pt>
                <c:pt idx="21">
                  <c:v>17.116400000000002</c:v>
                </c:pt>
                <c:pt idx="22">
                  <c:v>16.812950000000001</c:v>
                </c:pt>
                <c:pt idx="23">
                  <c:v>17.782550000000001</c:v>
                </c:pt>
                <c:pt idx="24">
                  <c:v>17.765799999999999</c:v>
                </c:pt>
                <c:pt idx="25">
                  <c:v>13.817366666666667</c:v>
                </c:pt>
                <c:pt idx="26">
                  <c:v>14.646749999999999</c:v>
                </c:pt>
                <c:pt idx="27">
                  <c:v>18.160883333333331</c:v>
                </c:pt>
                <c:pt idx="28">
                  <c:v>14.765933333333333</c:v>
                </c:pt>
                <c:pt idx="29">
                  <c:v>15.988516666666666</c:v>
                </c:pt>
                <c:pt idx="30">
                  <c:v>16.650083333333331</c:v>
                </c:pt>
                <c:pt idx="31">
                  <c:v>12.502800000000001</c:v>
                </c:pt>
                <c:pt idx="32">
                  <c:v>15.56775</c:v>
                </c:pt>
                <c:pt idx="33">
                  <c:v>16.789783333333336</c:v>
                </c:pt>
                <c:pt idx="34">
                  <c:v>14.330216666666667</c:v>
                </c:pt>
                <c:pt idx="35">
                  <c:v>13.876833333333334</c:v>
                </c:pt>
                <c:pt idx="36">
                  <c:v>13.921249999999999</c:v>
                </c:pt>
                <c:pt idx="37">
                  <c:v>16.032266666666665</c:v>
                </c:pt>
                <c:pt idx="38">
                  <c:v>18.586649999999999</c:v>
                </c:pt>
                <c:pt idx="39">
                  <c:v>17.033933333333334</c:v>
                </c:pt>
                <c:pt idx="40">
                  <c:v>18.804600000000001</c:v>
                </c:pt>
                <c:pt idx="41">
                  <c:v>13.184200000000001</c:v>
                </c:pt>
                <c:pt idx="42">
                  <c:v>15.339550000000001</c:v>
                </c:pt>
                <c:pt idx="43">
                  <c:v>17.309133333333335</c:v>
                </c:pt>
                <c:pt idx="44">
                  <c:v>18.154666666666664</c:v>
                </c:pt>
                <c:pt idx="45">
                  <c:v>14.720499999999999</c:v>
                </c:pt>
                <c:pt idx="46">
                  <c:v>17.312000000000001</c:v>
                </c:pt>
                <c:pt idx="47">
                  <c:v>15.2638</c:v>
                </c:pt>
                <c:pt idx="48">
                  <c:v>13.126533333333334</c:v>
                </c:pt>
                <c:pt idx="49">
                  <c:v>14.011833333333334</c:v>
                </c:pt>
                <c:pt idx="50">
                  <c:v>14.454083333333333</c:v>
                </c:pt>
                <c:pt idx="51">
                  <c:v>14.74395</c:v>
                </c:pt>
                <c:pt idx="52">
                  <c:v>13.312666666666667</c:v>
                </c:pt>
                <c:pt idx="53">
                  <c:v>13.6662</c:v>
                </c:pt>
                <c:pt idx="54">
                  <c:v>13.246633333333332</c:v>
                </c:pt>
                <c:pt idx="55">
                  <c:v>14.017983333333333</c:v>
                </c:pt>
                <c:pt idx="56">
                  <c:v>17.383733333333332</c:v>
                </c:pt>
                <c:pt idx="57">
                  <c:v>14.704516666666667</c:v>
                </c:pt>
                <c:pt idx="58">
                  <c:v>18.839199999999998</c:v>
                </c:pt>
                <c:pt idx="59">
                  <c:v>18.671000000000003</c:v>
                </c:pt>
                <c:pt idx="60">
                  <c:v>16.124166666666667</c:v>
                </c:pt>
                <c:pt idx="61">
                  <c:v>13.827666666666666</c:v>
                </c:pt>
                <c:pt idx="62">
                  <c:v>17.943733333333334</c:v>
                </c:pt>
                <c:pt idx="63">
                  <c:v>15.074083333333332</c:v>
                </c:pt>
                <c:pt idx="64">
                  <c:v>14.103266666666666</c:v>
                </c:pt>
                <c:pt idx="65">
                  <c:v>14.419699999999999</c:v>
                </c:pt>
                <c:pt idx="66">
                  <c:v>17.047983333333335</c:v>
                </c:pt>
                <c:pt idx="67">
                  <c:v>13.487416666666666</c:v>
                </c:pt>
                <c:pt idx="68">
                  <c:v>13.082699999999999</c:v>
                </c:pt>
                <c:pt idx="69">
                  <c:v>16.902183333333333</c:v>
                </c:pt>
                <c:pt idx="70">
                  <c:v>15.233783333333333</c:v>
                </c:pt>
                <c:pt idx="71">
                  <c:v>17.995466666666669</c:v>
                </c:pt>
                <c:pt idx="72">
                  <c:v>14.289616666666667</c:v>
                </c:pt>
                <c:pt idx="73">
                  <c:v>15.259550000000001</c:v>
                </c:pt>
                <c:pt idx="74">
                  <c:v>14.227399999999999</c:v>
                </c:pt>
                <c:pt idx="75">
                  <c:v>18.264433333333333</c:v>
                </c:pt>
                <c:pt idx="76">
                  <c:v>17.96555</c:v>
                </c:pt>
                <c:pt idx="77">
                  <c:v>14.059583333333334</c:v>
                </c:pt>
                <c:pt idx="78">
                  <c:v>13.61035</c:v>
                </c:pt>
                <c:pt idx="79">
                  <c:v>14.224450000000001</c:v>
                </c:pt>
                <c:pt idx="80">
                  <c:v>18.800016666666668</c:v>
                </c:pt>
                <c:pt idx="81">
                  <c:v>13.870283333333333</c:v>
                </c:pt>
                <c:pt idx="82">
                  <c:v>14.726316666666667</c:v>
                </c:pt>
                <c:pt idx="83">
                  <c:v>13.972900000000001</c:v>
                </c:pt>
                <c:pt idx="84">
                  <c:v>18.163149999999998</c:v>
                </c:pt>
                <c:pt idx="85">
                  <c:v>12.6684</c:v>
                </c:pt>
                <c:pt idx="86">
                  <c:v>17.995350000000002</c:v>
                </c:pt>
                <c:pt idx="87">
                  <c:v>14.209633333333333</c:v>
                </c:pt>
                <c:pt idx="88">
                  <c:v>18.360900000000001</c:v>
                </c:pt>
                <c:pt idx="89">
                  <c:v>17.773350000000001</c:v>
                </c:pt>
                <c:pt idx="90">
                  <c:v>14.139999999999999</c:v>
                </c:pt>
                <c:pt idx="91">
                  <c:v>14.114466666666667</c:v>
                </c:pt>
                <c:pt idx="92">
                  <c:v>14.559866666666668</c:v>
                </c:pt>
                <c:pt idx="93">
                  <c:v>13.763883333333334</c:v>
                </c:pt>
                <c:pt idx="94">
                  <c:v>13.808533333333335</c:v>
                </c:pt>
                <c:pt idx="95">
                  <c:v>15.742099999999999</c:v>
                </c:pt>
                <c:pt idx="96">
                  <c:v>17.266166666666667</c:v>
                </c:pt>
                <c:pt idx="97">
                  <c:v>17.077666666666666</c:v>
                </c:pt>
                <c:pt idx="98">
                  <c:v>14.738583333333333</c:v>
                </c:pt>
                <c:pt idx="99">
                  <c:v>14.190166666666666</c:v>
                </c:pt>
                <c:pt idx="100">
                  <c:v>14.897966666666667</c:v>
                </c:pt>
                <c:pt idx="101">
                  <c:v>16.052083333333336</c:v>
                </c:pt>
                <c:pt idx="102">
                  <c:v>15.2316</c:v>
                </c:pt>
                <c:pt idx="103">
                  <c:v>13.24085</c:v>
                </c:pt>
                <c:pt idx="104">
                  <c:v>14.572833333333334</c:v>
                </c:pt>
                <c:pt idx="105">
                  <c:v>13.714849999999998</c:v>
                </c:pt>
                <c:pt idx="106">
                  <c:v>13.878350000000001</c:v>
                </c:pt>
                <c:pt idx="107">
                  <c:v>16.585866666666664</c:v>
                </c:pt>
                <c:pt idx="108">
                  <c:v>14.608916666666666</c:v>
                </c:pt>
                <c:pt idx="109">
                  <c:v>14.308216666666667</c:v>
                </c:pt>
                <c:pt idx="110">
                  <c:v>14.014316666666666</c:v>
                </c:pt>
                <c:pt idx="111">
                  <c:v>15.3667</c:v>
                </c:pt>
                <c:pt idx="112">
                  <c:v>14.582733333333334</c:v>
                </c:pt>
                <c:pt idx="113">
                  <c:v>18.126616666666667</c:v>
                </c:pt>
                <c:pt idx="114">
                  <c:v>14.09075</c:v>
                </c:pt>
                <c:pt idx="115">
                  <c:v>13.767033333333334</c:v>
                </c:pt>
                <c:pt idx="116">
                  <c:v>16.780733333333334</c:v>
                </c:pt>
                <c:pt idx="117">
                  <c:v>14.454316666666665</c:v>
                </c:pt>
                <c:pt idx="118">
                  <c:v>18.220033333333333</c:v>
                </c:pt>
                <c:pt idx="119">
                  <c:v>13.202549999999999</c:v>
                </c:pt>
                <c:pt idx="120">
                  <c:v>14.4145</c:v>
                </c:pt>
                <c:pt idx="121">
                  <c:v>13.7578</c:v>
                </c:pt>
                <c:pt idx="122">
                  <c:v>14.036066666666667</c:v>
                </c:pt>
                <c:pt idx="123">
                  <c:v>16.595316666666665</c:v>
                </c:pt>
                <c:pt idx="124">
                  <c:v>13.447950000000001</c:v>
                </c:pt>
                <c:pt idx="125">
                  <c:v>13.653216666666667</c:v>
                </c:pt>
                <c:pt idx="126">
                  <c:v>16.34205</c:v>
                </c:pt>
                <c:pt idx="127">
                  <c:v>14.65415</c:v>
                </c:pt>
                <c:pt idx="128">
                  <c:v>13.7713</c:v>
                </c:pt>
                <c:pt idx="129">
                  <c:v>17.838699999999999</c:v>
                </c:pt>
                <c:pt idx="130">
                  <c:v>15.69575</c:v>
                </c:pt>
                <c:pt idx="131">
                  <c:v>15.159683333333334</c:v>
                </c:pt>
                <c:pt idx="132">
                  <c:v>15.375333333333334</c:v>
                </c:pt>
                <c:pt idx="133">
                  <c:v>14.039066666666667</c:v>
                </c:pt>
                <c:pt idx="134">
                  <c:v>18.452966666666665</c:v>
                </c:pt>
                <c:pt idx="135">
                  <c:v>18.055083333333336</c:v>
                </c:pt>
                <c:pt idx="136">
                  <c:v>14.456266666666666</c:v>
                </c:pt>
                <c:pt idx="137">
                  <c:v>14.651233333333334</c:v>
                </c:pt>
                <c:pt idx="138">
                  <c:v>18.135766666666665</c:v>
                </c:pt>
                <c:pt idx="139">
                  <c:v>14.786916666666666</c:v>
                </c:pt>
                <c:pt idx="140">
                  <c:v>13.395283333333333</c:v>
                </c:pt>
                <c:pt idx="141">
                  <c:v>12.751300000000001</c:v>
                </c:pt>
                <c:pt idx="142">
                  <c:v>18.090666666666664</c:v>
                </c:pt>
                <c:pt idx="143">
                  <c:v>14.641016666666665</c:v>
                </c:pt>
                <c:pt idx="144">
                  <c:v>15.272950000000002</c:v>
                </c:pt>
                <c:pt idx="145">
                  <c:v>14.583583333333333</c:v>
                </c:pt>
                <c:pt idx="146">
                  <c:v>18.28691666666667</c:v>
                </c:pt>
                <c:pt idx="147">
                  <c:v>17.054333333333336</c:v>
                </c:pt>
                <c:pt idx="148">
                  <c:v>17.428883333333335</c:v>
                </c:pt>
                <c:pt idx="149">
                  <c:v>13.396649999999999</c:v>
                </c:pt>
                <c:pt idx="150">
                  <c:v>15.56845</c:v>
                </c:pt>
                <c:pt idx="151">
                  <c:v>13.988816666666667</c:v>
                </c:pt>
                <c:pt idx="152">
                  <c:v>15.863333333333333</c:v>
                </c:pt>
                <c:pt idx="153">
                  <c:v>14.502316666666667</c:v>
                </c:pt>
                <c:pt idx="154">
                  <c:v>16.356316666666668</c:v>
                </c:pt>
                <c:pt idx="155">
                  <c:v>18.373583333333332</c:v>
                </c:pt>
                <c:pt idx="156">
                  <c:v>16.702349999999999</c:v>
                </c:pt>
                <c:pt idx="157">
                  <c:v>13.110216666666666</c:v>
                </c:pt>
                <c:pt idx="158">
                  <c:v>13.865399999999999</c:v>
                </c:pt>
                <c:pt idx="159">
                  <c:v>17.352050000000002</c:v>
                </c:pt>
                <c:pt idx="160">
                  <c:v>13.158566666666667</c:v>
                </c:pt>
                <c:pt idx="161">
                  <c:v>14.389916666666666</c:v>
                </c:pt>
                <c:pt idx="162">
                  <c:v>15.282233333333334</c:v>
                </c:pt>
                <c:pt idx="163">
                  <c:v>13.929883333333333</c:v>
                </c:pt>
                <c:pt idx="164">
                  <c:v>17.09995</c:v>
                </c:pt>
                <c:pt idx="165">
                  <c:v>13.46895</c:v>
                </c:pt>
                <c:pt idx="166">
                  <c:v>17.605316666666667</c:v>
                </c:pt>
                <c:pt idx="167">
                  <c:v>18.084416666666666</c:v>
                </c:pt>
                <c:pt idx="168">
                  <c:v>17.424150000000001</c:v>
                </c:pt>
                <c:pt idx="169">
                  <c:v>13.215766666666665</c:v>
                </c:pt>
                <c:pt idx="170">
                  <c:v>13.795</c:v>
                </c:pt>
                <c:pt idx="171">
                  <c:v>16.515550000000001</c:v>
                </c:pt>
                <c:pt idx="172">
                  <c:v>15.918666666666667</c:v>
                </c:pt>
                <c:pt idx="173">
                  <c:v>15.046016666666667</c:v>
                </c:pt>
                <c:pt idx="174">
                  <c:v>16.576916666666666</c:v>
                </c:pt>
                <c:pt idx="175">
                  <c:v>14.420866666666667</c:v>
                </c:pt>
                <c:pt idx="176">
                  <c:v>18.672616666666666</c:v>
                </c:pt>
                <c:pt idx="177">
                  <c:v>14.923633333333333</c:v>
                </c:pt>
                <c:pt idx="178">
                  <c:v>14.645733333333332</c:v>
                </c:pt>
                <c:pt idx="179">
                  <c:v>16.414749999999998</c:v>
                </c:pt>
                <c:pt idx="180">
                  <c:v>13.726100000000001</c:v>
                </c:pt>
                <c:pt idx="181">
                  <c:v>14.827333333333334</c:v>
                </c:pt>
                <c:pt idx="182">
                  <c:v>14.577933333333332</c:v>
                </c:pt>
                <c:pt idx="183">
                  <c:v>15.68235</c:v>
                </c:pt>
                <c:pt idx="184">
                  <c:v>17.389700000000001</c:v>
                </c:pt>
                <c:pt idx="185">
                  <c:v>12.855483333333334</c:v>
                </c:pt>
                <c:pt idx="186">
                  <c:v>13.238349999999999</c:v>
                </c:pt>
                <c:pt idx="187">
                  <c:v>16.680950000000003</c:v>
                </c:pt>
                <c:pt idx="188">
                  <c:v>17.121166666666667</c:v>
                </c:pt>
                <c:pt idx="189">
                  <c:v>14.103199999999999</c:v>
                </c:pt>
                <c:pt idx="190">
                  <c:v>14.549183333333334</c:v>
                </c:pt>
                <c:pt idx="191">
                  <c:v>14.0534</c:v>
                </c:pt>
                <c:pt idx="192">
                  <c:v>13.61725</c:v>
                </c:pt>
                <c:pt idx="193">
                  <c:v>17.156716666666664</c:v>
                </c:pt>
                <c:pt idx="194">
                  <c:v>17.429300000000001</c:v>
                </c:pt>
                <c:pt idx="195">
                  <c:v>16.93835</c:v>
                </c:pt>
                <c:pt idx="196">
                  <c:v>13.053850000000001</c:v>
                </c:pt>
                <c:pt idx="197">
                  <c:v>13.728783333333334</c:v>
                </c:pt>
                <c:pt idx="198">
                  <c:v>14.632583333333335</c:v>
                </c:pt>
                <c:pt idx="199">
                  <c:v>14.54</c:v>
                </c:pt>
                <c:pt idx="200">
                  <c:v>17.901416666666666</c:v>
                </c:pt>
                <c:pt idx="201">
                  <c:v>18.024566666666665</c:v>
                </c:pt>
                <c:pt idx="202">
                  <c:v>16.934000000000001</c:v>
                </c:pt>
                <c:pt idx="203">
                  <c:v>14.42615</c:v>
                </c:pt>
                <c:pt idx="204">
                  <c:v>13.069833333333333</c:v>
                </c:pt>
                <c:pt idx="205">
                  <c:v>18.750450000000001</c:v>
                </c:pt>
                <c:pt idx="206">
                  <c:v>13.882066666666667</c:v>
                </c:pt>
                <c:pt idx="207">
                  <c:v>17.071616666666667</c:v>
                </c:pt>
                <c:pt idx="208">
                  <c:v>14.500833333333333</c:v>
                </c:pt>
                <c:pt idx="209">
                  <c:v>13.269766666666667</c:v>
                </c:pt>
                <c:pt idx="210">
                  <c:v>18.201466666666665</c:v>
                </c:pt>
                <c:pt idx="211">
                  <c:v>17.677966666666666</c:v>
                </c:pt>
                <c:pt idx="212">
                  <c:v>14.6463</c:v>
                </c:pt>
                <c:pt idx="213">
                  <c:v>16.348716666666665</c:v>
                </c:pt>
                <c:pt idx="214">
                  <c:v>14.669649999999999</c:v>
                </c:pt>
                <c:pt idx="215">
                  <c:v>14.097783333333334</c:v>
                </c:pt>
                <c:pt idx="216">
                  <c:v>14.580116666666667</c:v>
                </c:pt>
                <c:pt idx="217">
                  <c:v>13.681683333333332</c:v>
                </c:pt>
                <c:pt idx="218">
                  <c:v>17.531466666666667</c:v>
                </c:pt>
                <c:pt idx="219">
                  <c:v>14.873050000000001</c:v>
                </c:pt>
                <c:pt idx="220">
                  <c:v>14.541499999999999</c:v>
                </c:pt>
                <c:pt idx="221">
                  <c:v>13.860183333333334</c:v>
                </c:pt>
                <c:pt idx="222">
                  <c:v>13.468366666666666</c:v>
                </c:pt>
                <c:pt idx="223">
                  <c:v>14.19875</c:v>
                </c:pt>
                <c:pt idx="224">
                  <c:v>15.320016666666666</c:v>
                </c:pt>
                <c:pt idx="225">
                  <c:v>14.5473</c:v>
                </c:pt>
                <c:pt idx="226">
                  <c:v>17.049150000000001</c:v>
                </c:pt>
                <c:pt idx="227">
                  <c:v>14.120200000000001</c:v>
                </c:pt>
                <c:pt idx="228">
                  <c:v>16.896016666666664</c:v>
                </c:pt>
                <c:pt idx="229">
                  <c:v>18.12405</c:v>
                </c:pt>
                <c:pt idx="230">
                  <c:v>14.329466666666667</c:v>
                </c:pt>
                <c:pt idx="231">
                  <c:v>14.116666666666667</c:v>
                </c:pt>
                <c:pt idx="232">
                  <c:v>18.140633333333334</c:v>
                </c:pt>
                <c:pt idx="233">
                  <c:v>14.104233333333333</c:v>
                </c:pt>
                <c:pt idx="234">
                  <c:v>12.761133333333333</c:v>
                </c:pt>
                <c:pt idx="235">
                  <c:v>15.557</c:v>
                </c:pt>
                <c:pt idx="236">
                  <c:v>12.846583333333333</c:v>
                </c:pt>
                <c:pt idx="237">
                  <c:v>14.6629</c:v>
                </c:pt>
                <c:pt idx="238">
                  <c:v>13.448600000000001</c:v>
                </c:pt>
                <c:pt idx="239">
                  <c:v>13.617800000000001</c:v>
                </c:pt>
                <c:pt idx="240">
                  <c:v>18.395250000000001</c:v>
                </c:pt>
                <c:pt idx="241">
                  <c:v>17.2502</c:v>
                </c:pt>
                <c:pt idx="242">
                  <c:v>13.912833333333333</c:v>
                </c:pt>
                <c:pt idx="243">
                  <c:v>13.078149999999999</c:v>
                </c:pt>
                <c:pt idx="244">
                  <c:v>12.882566666666667</c:v>
                </c:pt>
                <c:pt idx="245">
                  <c:v>14.096383333333334</c:v>
                </c:pt>
                <c:pt idx="246">
                  <c:v>14.433633333333333</c:v>
                </c:pt>
                <c:pt idx="247">
                  <c:v>13.977650000000001</c:v>
                </c:pt>
                <c:pt idx="248">
                  <c:v>17.235600000000002</c:v>
                </c:pt>
                <c:pt idx="249">
                  <c:v>12.89395</c:v>
                </c:pt>
                <c:pt idx="250">
                  <c:v>15.445883333333333</c:v>
                </c:pt>
                <c:pt idx="251">
                  <c:v>14.7628</c:v>
                </c:pt>
                <c:pt idx="252">
                  <c:v>16.551633333333335</c:v>
                </c:pt>
                <c:pt idx="253">
                  <c:v>17.310866666666666</c:v>
                </c:pt>
                <c:pt idx="254">
                  <c:v>18.588699999999999</c:v>
                </c:pt>
                <c:pt idx="255">
                  <c:v>12.799300000000001</c:v>
                </c:pt>
                <c:pt idx="256">
                  <c:v>17.9634</c:v>
                </c:pt>
                <c:pt idx="257">
                  <c:v>18.075883333333334</c:v>
                </c:pt>
                <c:pt idx="258">
                  <c:v>13.936983333333334</c:v>
                </c:pt>
                <c:pt idx="259">
                  <c:v>17.116133333333334</c:v>
                </c:pt>
                <c:pt idx="260">
                  <c:v>18.46875</c:v>
                </c:pt>
                <c:pt idx="261">
                  <c:v>13.002233333333333</c:v>
                </c:pt>
                <c:pt idx="262">
                  <c:v>13.549300000000001</c:v>
                </c:pt>
                <c:pt idx="263">
                  <c:v>14.845433333333334</c:v>
                </c:pt>
                <c:pt idx="264">
                  <c:v>17.768516666666667</c:v>
                </c:pt>
                <c:pt idx="265">
                  <c:v>15.003666666666666</c:v>
                </c:pt>
                <c:pt idx="266">
                  <c:v>16.907833333333333</c:v>
                </c:pt>
                <c:pt idx="267">
                  <c:v>15.830166666666667</c:v>
                </c:pt>
                <c:pt idx="268">
                  <c:v>16.709499999999998</c:v>
                </c:pt>
                <c:pt idx="269">
                  <c:v>14.263266666666667</c:v>
                </c:pt>
                <c:pt idx="270">
                  <c:v>13.777266666666668</c:v>
                </c:pt>
                <c:pt idx="271">
                  <c:v>12.439966666666667</c:v>
                </c:pt>
                <c:pt idx="272">
                  <c:v>18.132433333333335</c:v>
                </c:pt>
                <c:pt idx="273">
                  <c:v>13.374583333333334</c:v>
                </c:pt>
                <c:pt idx="274">
                  <c:v>13.752266666666667</c:v>
                </c:pt>
                <c:pt idx="275">
                  <c:v>14.719850000000001</c:v>
                </c:pt>
                <c:pt idx="276">
                  <c:v>13.469200000000001</c:v>
                </c:pt>
                <c:pt idx="277">
                  <c:v>16.973066666666664</c:v>
                </c:pt>
                <c:pt idx="278">
                  <c:v>17.729199999999999</c:v>
                </c:pt>
                <c:pt idx="279">
                  <c:v>16.596633333333333</c:v>
                </c:pt>
                <c:pt idx="280">
                  <c:v>17.938633333333332</c:v>
                </c:pt>
                <c:pt idx="281">
                  <c:v>14.1783</c:v>
                </c:pt>
                <c:pt idx="282">
                  <c:v>14.677683333333333</c:v>
                </c:pt>
                <c:pt idx="283">
                  <c:v>16.206966666666666</c:v>
                </c:pt>
                <c:pt idx="284">
                  <c:v>13.65785</c:v>
                </c:pt>
                <c:pt idx="285">
                  <c:v>16.644683333333333</c:v>
                </c:pt>
                <c:pt idx="286">
                  <c:v>14.465449999999999</c:v>
                </c:pt>
                <c:pt idx="287">
                  <c:v>16.36106666666667</c:v>
                </c:pt>
                <c:pt idx="288">
                  <c:v>14.971400000000001</c:v>
                </c:pt>
                <c:pt idx="289">
                  <c:v>16.447566666666667</c:v>
                </c:pt>
                <c:pt idx="290">
                  <c:v>13.579966666666666</c:v>
                </c:pt>
                <c:pt idx="291">
                  <c:v>15.298999999999999</c:v>
                </c:pt>
                <c:pt idx="292">
                  <c:v>18.481099999999998</c:v>
                </c:pt>
                <c:pt idx="293">
                  <c:v>14.611033333333333</c:v>
                </c:pt>
                <c:pt idx="294">
                  <c:v>14.5532</c:v>
                </c:pt>
                <c:pt idx="295">
                  <c:v>16.905966666666664</c:v>
                </c:pt>
                <c:pt idx="296">
                  <c:v>16.40123333333333</c:v>
                </c:pt>
                <c:pt idx="297">
                  <c:v>16.660033333333331</c:v>
                </c:pt>
                <c:pt idx="298">
                  <c:v>17.636283333333331</c:v>
                </c:pt>
                <c:pt idx="299">
                  <c:v>18.547933333333336</c:v>
                </c:pt>
                <c:pt idx="300">
                  <c:v>15.205249999999999</c:v>
                </c:pt>
                <c:pt idx="301">
                  <c:v>14.755483333333334</c:v>
                </c:pt>
                <c:pt idx="302">
                  <c:v>15.847900000000001</c:v>
                </c:pt>
                <c:pt idx="303">
                  <c:v>16.326049999999999</c:v>
                </c:pt>
                <c:pt idx="304">
                  <c:v>17.671050000000001</c:v>
                </c:pt>
                <c:pt idx="305">
                  <c:v>13.081966666666666</c:v>
                </c:pt>
                <c:pt idx="306">
                  <c:v>12.613816666666667</c:v>
                </c:pt>
                <c:pt idx="307">
                  <c:v>18.283600000000003</c:v>
                </c:pt>
                <c:pt idx="308">
                  <c:v>13.280883333333334</c:v>
                </c:pt>
                <c:pt idx="309">
                  <c:v>16.122633333333333</c:v>
                </c:pt>
                <c:pt idx="310">
                  <c:v>13.464633333333333</c:v>
                </c:pt>
                <c:pt idx="311">
                  <c:v>16.989166666666666</c:v>
                </c:pt>
                <c:pt idx="312">
                  <c:v>13.742533333333332</c:v>
                </c:pt>
                <c:pt idx="313">
                  <c:v>15.438683333333334</c:v>
                </c:pt>
                <c:pt idx="314">
                  <c:v>13.130033333333333</c:v>
                </c:pt>
                <c:pt idx="315">
                  <c:v>14.4475</c:v>
                </c:pt>
                <c:pt idx="316">
                  <c:v>17.101616666666668</c:v>
                </c:pt>
                <c:pt idx="317">
                  <c:v>13.393599999999999</c:v>
                </c:pt>
                <c:pt idx="318">
                  <c:v>13.213283333333333</c:v>
                </c:pt>
                <c:pt idx="319">
                  <c:v>14.007400000000001</c:v>
                </c:pt>
                <c:pt idx="320">
                  <c:v>13.582333333333333</c:v>
                </c:pt>
                <c:pt idx="321">
                  <c:v>13.653866666666667</c:v>
                </c:pt>
                <c:pt idx="322">
                  <c:v>14.117783333333334</c:v>
                </c:pt>
                <c:pt idx="323">
                  <c:v>16.280866666666665</c:v>
                </c:pt>
                <c:pt idx="324">
                  <c:v>14.684533333333334</c:v>
                </c:pt>
                <c:pt idx="325">
                  <c:v>16.662466666666667</c:v>
                </c:pt>
                <c:pt idx="326">
                  <c:v>17.550699999999999</c:v>
                </c:pt>
                <c:pt idx="327">
                  <c:v>17.209599999999998</c:v>
                </c:pt>
                <c:pt idx="328">
                  <c:v>13.9727</c:v>
                </c:pt>
                <c:pt idx="329">
                  <c:v>13.550650000000001</c:v>
                </c:pt>
                <c:pt idx="330">
                  <c:v>15.364783333333333</c:v>
                </c:pt>
                <c:pt idx="331">
                  <c:v>13.146733333333334</c:v>
                </c:pt>
                <c:pt idx="332">
                  <c:v>13.793516666666667</c:v>
                </c:pt>
                <c:pt idx="333">
                  <c:v>16.637566666666665</c:v>
                </c:pt>
                <c:pt idx="334">
                  <c:v>13.820883333333333</c:v>
                </c:pt>
                <c:pt idx="335">
                  <c:v>18.313000000000002</c:v>
                </c:pt>
                <c:pt idx="336">
                  <c:v>16.067316666666667</c:v>
                </c:pt>
                <c:pt idx="337">
                  <c:v>13.212083333333332</c:v>
                </c:pt>
                <c:pt idx="338">
                  <c:v>17.22485</c:v>
                </c:pt>
                <c:pt idx="339">
                  <c:v>15.185833333333333</c:v>
                </c:pt>
                <c:pt idx="340">
                  <c:v>13.063016666666668</c:v>
                </c:pt>
                <c:pt idx="341">
                  <c:v>12.682366666666667</c:v>
                </c:pt>
                <c:pt idx="342">
                  <c:v>18.343433333333333</c:v>
                </c:pt>
                <c:pt idx="343">
                  <c:v>14.366433333333333</c:v>
                </c:pt>
                <c:pt idx="344">
                  <c:v>16.431833333333334</c:v>
                </c:pt>
                <c:pt idx="345">
                  <c:v>13.893916666666666</c:v>
                </c:pt>
                <c:pt idx="346">
                  <c:v>15.511116666666666</c:v>
                </c:pt>
                <c:pt idx="347">
                  <c:v>18.096183333333332</c:v>
                </c:pt>
                <c:pt idx="348">
                  <c:v>13.341700000000001</c:v>
                </c:pt>
                <c:pt idx="349">
                  <c:v>14.184800000000001</c:v>
                </c:pt>
                <c:pt idx="350">
                  <c:v>14.1357</c:v>
                </c:pt>
                <c:pt idx="351">
                  <c:v>14.371816666666668</c:v>
                </c:pt>
                <c:pt idx="352">
                  <c:v>16.417083333333334</c:v>
                </c:pt>
                <c:pt idx="353">
                  <c:v>15.320549999999999</c:v>
                </c:pt>
                <c:pt idx="354">
                  <c:v>16.389800000000001</c:v>
                </c:pt>
                <c:pt idx="355">
                  <c:v>16.604083333333335</c:v>
                </c:pt>
                <c:pt idx="356">
                  <c:v>14.749799999999999</c:v>
                </c:pt>
                <c:pt idx="357">
                  <c:v>17.112100000000002</c:v>
                </c:pt>
                <c:pt idx="358">
                  <c:v>14.158366666666668</c:v>
                </c:pt>
                <c:pt idx="359">
                  <c:v>14.033983333333333</c:v>
                </c:pt>
                <c:pt idx="360">
                  <c:v>17.061783333333334</c:v>
                </c:pt>
                <c:pt idx="361">
                  <c:v>18.6571</c:v>
                </c:pt>
                <c:pt idx="362">
                  <c:v>14.127683333333334</c:v>
                </c:pt>
                <c:pt idx="363">
                  <c:v>16.157399999999999</c:v>
                </c:pt>
                <c:pt idx="364">
                  <c:v>16.585833333333333</c:v>
                </c:pt>
                <c:pt idx="365">
                  <c:v>14.955499999999999</c:v>
                </c:pt>
                <c:pt idx="366">
                  <c:v>17.136033333333334</c:v>
                </c:pt>
                <c:pt idx="367">
                  <c:v>13.658466666666667</c:v>
                </c:pt>
                <c:pt idx="368">
                  <c:v>14.606766666666667</c:v>
                </c:pt>
                <c:pt idx="369">
                  <c:v>13.667899999999999</c:v>
                </c:pt>
                <c:pt idx="370">
                  <c:v>13.568899999999999</c:v>
                </c:pt>
                <c:pt idx="371">
                  <c:v>18.124950000000002</c:v>
                </c:pt>
                <c:pt idx="372">
                  <c:v>12.794266666666667</c:v>
                </c:pt>
                <c:pt idx="373">
                  <c:v>12.972733333333334</c:v>
                </c:pt>
                <c:pt idx="374">
                  <c:v>13.849416666666666</c:v>
                </c:pt>
                <c:pt idx="375">
                  <c:v>14.139033333333332</c:v>
                </c:pt>
                <c:pt idx="376">
                  <c:v>14.360383333333333</c:v>
                </c:pt>
                <c:pt idx="377">
                  <c:v>16.950699999999998</c:v>
                </c:pt>
                <c:pt idx="378">
                  <c:v>15.525</c:v>
                </c:pt>
                <c:pt idx="379">
                  <c:v>18.598183333333331</c:v>
                </c:pt>
                <c:pt idx="380">
                  <c:v>17.013433333333332</c:v>
                </c:pt>
                <c:pt idx="381">
                  <c:v>14.346</c:v>
                </c:pt>
                <c:pt idx="382">
                  <c:v>17.868016666666666</c:v>
                </c:pt>
                <c:pt idx="383">
                  <c:v>16.670233333333336</c:v>
                </c:pt>
                <c:pt idx="384">
                  <c:v>12.714016666666666</c:v>
                </c:pt>
                <c:pt idx="385">
                  <c:v>17.701750000000001</c:v>
                </c:pt>
                <c:pt idx="386">
                  <c:v>13.176549999999999</c:v>
                </c:pt>
                <c:pt idx="387">
                  <c:v>13.903183333333335</c:v>
                </c:pt>
                <c:pt idx="388">
                  <c:v>13.340950000000001</c:v>
                </c:pt>
                <c:pt idx="389">
                  <c:v>14.476866666666666</c:v>
                </c:pt>
                <c:pt idx="390">
                  <c:v>17.28861666666667</c:v>
                </c:pt>
                <c:pt idx="391">
                  <c:v>18.223083333333332</c:v>
                </c:pt>
                <c:pt idx="392">
                  <c:v>13.258016666666666</c:v>
                </c:pt>
                <c:pt idx="393">
                  <c:v>16.133616666666665</c:v>
                </c:pt>
                <c:pt idx="394">
                  <c:v>13.150233333333334</c:v>
                </c:pt>
                <c:pt idx="395">
                  <c:v>13.157966666666667</c:v>
                </c:pt>
                <c:pt idx="396">
                  <c:v>13.2605</c:v>
                </c:pt>
                <c:pt idx="397">
                  <c:v>17.235933333333335</c:v>
                </c:pt>
                <c:pt idx="398">
                  <c:v>13.672183333333333</c:v>
                </c:pt>
                <c:pt idx="399">
                  <c:v>14.683</c:v>
                </c:pt>
                <c:pt idx="400">
                  <c:v>17.460383333333333</c:v>
                </c:pt>
                <c:pt idx="401">
                  <c:v>17.235866666666666</c:v>
                </c:pt>
                <c:pt idx="402">
                  <c:v>13.324149999999999</c:v>
                </c:pt>
                <c:pt idx="403">
                  <c:v>18.131383333333332</c:v>
                </c:pt>
                <c:pt idx="404">
                  <c:v>12.692766666666667</c:v>
                </c:pt>
                <c:pt idx="405">
                  <c:v>16.40808333333333</c:v>
                </c:pt>
                <c:pt idx="406">
                  <c:v>13.591166666666668</c:v>
                </c:pt>
                <c:pt idx="407">
                  <c:v>13.904916666666667</c:v>
                </c:pt>
                <c:pt idx="408">
                  <c:v>16.385316666666665</c:v>
                </c:pt>
                <c:pt idx="409">
                  <c:v>14.11415</c:v>
                </c:pt>
                <c:pt idx="410">
                  <c:v>13.7569</c:v>
                </c:pt>
                <c:pt idx="411">
                  <c:v>17.333616666666664</c:v>
                </c:pt>
                <c:pt idx="412">
                  <c:v>18.093766666666667</c:v>
                </c:pt>
                <c:pt idx="413">
                  <c:v>14.297216666666667</c:v>
                </c:pt>
                <c:pt idx="414">
                  <c:v>13.474966666666667</c:v>
                </c:pt>
                <c:pt idx="415">
                  <c:v>16.373816666666666</c:v>
                </c:pt>
                <c:pt idx="416">
                  <c:v>13.653500000000001</c:v>
                </c:pt>
                <c:pt idx="417">
                  <c:v>15.3147</c:v>
                </c:pt>
                <c:pt idx="418">
                  <c:v>16.484683333333333</c:v>
                </c:pt>
                <c:pt idx="419">
                  <c:v>13.373950000000001</c:v>
                </c:pt>
                <c:pt idx="420">
                  <c:v>18.264483333333335</c:v>
                </c:pt>
                <c:pt idx="421">
                  <c:v>17.013833333333334</c:v>
                </c:pt>
                <c:pt idx="422">
                  <c:v>17.615333333333336</c:v>
                </c:pt>
                <c:pt idx="423">
                  <c:v>13.951383333333332</c:v>
                </c:pt>
                <c:pt idx="424">
                  <c:v>13.286616666666667</c:v>
                </c:pt>
                <c:pt idx="425">
                  <c:v>16.363566666666667</c:v>
                </c:pt>
                <c:pt idx="426">
                  <c:v>14.526450000000001</c:v>
                </c:pt>
                <c:pt idx="427">
                  <c:v>18.227749999999997</c:v>
                </c:pt>
                <c:pt idx="428">
                  <c:v>14.2904</c:v>
                </c:pt>
                <c:pt idx="429">
                  <c:v>14.648333333333333</c:v>
                </c:pt>
                <c:pt idx="430">
                  <c:v>12.801516666666668</c:v>
                </c:pt>
                <c:pt idx="431">
                  <c:v>13.178433333333333</c:v>
                </c:pt>
                <c:pt idx="432">
                  <c:v>14.696466666666668</c:v>
                </c:pt>
                <c:pt idx="433">
                  <c:v>13.205033333333333</c:v>
                </c:pt>
                <c:pt idx="434">
                  <c:v>13.342750000000001</c:v>
                </c:pt>
                <c:pt idx="435">
                  <c:v>14.258816666666666</c:v>
                </c:pt>
                <c:pt idx="436">
                  <c:v>15.170216666666667</c:v>
                </c:pt>
                <c:pt idx="437">
                  <c:v>17.705366666666666</c:v>
                </c:pt>
                <c:pt idx="438">
                  <c:v>16.734383333333334</c:v>
                </c:pt>
                <c:pt idx="439">
                  <c:v>17.055700000000002</c:v>
                </c:pt>
                <c:pt idx="440">
                  <c:v>18.317383333333332</c:v>
                </c:pt>
                <c:pt idx="441">
                  <c:v>16.3276</c:v>
                </c:pt>
                <c:pt idx="442">
                  <c:v>13.92225</c:v>
                </c:pt>
                <c:pt idx="443">
                  <c:v>14.1904</c:v>
                </c:pt>
                <c:pt idx="444">
                  <c:v>18.111233333333335</c:v>
                </c:pt>
                <c:pt idx="445">
                  <c:v>13.3673</c:v>
                </c:pt>
                <c:pt idx="446">
                  <c:v>17.731216666666665</c:v>
                </c:pt>
                <c:pt idx="447">
                  <c:v>15.650316666666667</c:v>
                </c:pt>
                <c:pt idx="448">
                  <c:v>12.861466666666667</c:v>
                </c:pt>
                <c:pt idx="449">
                  <c:v>16.984300000000001</c:v>
                </c:pt>
                <c:pt idx="450">
                  <c:v>14.582433333333332</c:v>
                </c:pt>
                <c:pt idx="451">
                  <c:v>14.023333333333333</c:v>
                </c:pt>
                <c:pt idx="452">
                  <c:v>16.493983333333333</c:v>
                </c:pt>
                <c:pt idx="453">
                  <c:v>15.792249999999999</c:v>
                </c:pt>
                <c:pt idx="454">
                  <c:v>13.698533333333334</c:v>
                </c:pt>
                <c:pt idx="455">
                  <c:v>15.3483</c:v>
                </c:pt>
                <c:pt idx="456">
                  <c:v>13.10515</c:v>
                </c:pt>
                <c:pt idx="457">
                  <c:v>13.868216666666667</c:v>
                </c:pt>
                <c:pt idx="458">
                  <c:v>17.498900000000003</c:v>
                </c:pt>
                <c:pt idx="459">
                  <c:v>16.060433333333336</c:v>
                </c:pt>
                <c:pt idx="460">
                  <c:v>13.827399999999999</c:v>
                </c:pt>
                <c:pt idx="461">
                  <c:v>17.063433333333332</c:v>
                </c:pt>
                <c:pt idx="462">
                  <c:v>14.488483333333333</c:v>
                </c:pt>
                <c:pt idx="463">
                  <c:v>14.392766666666667</c:v>
                </c:pt>
                <c:pt idx="464">
                  <c:v>14.444866666666666</c:v>
                </c:pt>
                <c:pt idx="465">
                  <c:v>15.3248</c:v>
                </c:pt>
                <c:pt idx="466">
                  <c:v>17.541150000000002</c:v>
                </c:pt>
                <c:pt idx="467">
                  <c:v>15.080466666666666</c:v>
                </c:pt>
                <c:pt idx="468">
                  <c:v>13.88</c:v>
                </c:pt>
                <c:pt idx="469">
                  <c:v>14.426116666666665</c:v>
                </c:pt>
                <c:pt idx="470">
                  <c:v>14.323700000000001</c:v>
                </c:pt>
                <c:pt idx="471">
                  <c:v>15.509683333333333</c:v>
                </c:pt>
                <c:pt idx="472">
                  <c:v>18.405483333333333</c:v>
                </c:pt>
                <c:pt idx="473">
                  <c:v>18.346033333333331</c:v>
                </c:pt>
                <c:pt idx="474">
                  <c:v>14.339466666666667</c:v>
                </c:pt>
                <c:pt idx="475">
                  <c:v>14.671016666666667</c:v>
                </c:pt>
                <c:pt idx="476">
                  <c:v>14.590633333333335</c:v>
                </c:pt>
                <c:pt idx="477">
                  <c:v>14.529200000000001</c:v>
                </c:pt>
                <c:pt idx="478">
                  <c:v>18.820566666666668</c:v>
                </c:pt>
                <c:pt idx="479">
                  <c:v>14.135883333333332</c:v>
                </c:pt>
                <c:pt idx="480">
                  <c:v>12.867683333333334</c:v>
                </c:pt>
                <c:pt idx="481">
                  <c:v>15.988849999999999</c:v>
                </c:pt>
                <c:pt idx="482">
                  <c:v>17.505500000000001</c:v>
                </c:pt>
                <c:pt idx="483">
                  <c:v>16.384249999999998</c:v>
                </c:pt>
                <c:pt idx="484">
                  <c:v>13.035116666666667</c:v>
                </c:pt>
                <c:pt idx="485">
                  <c:v>15.1044</c:v>
                </c:pt>
                <c:pt idx="486">
                  <c:v>14.320483333333334</c:v>
                </c:pt>
                <c:pt idx="487">
                  <c:v>14.080216666666667</c:v>
                </c:pt>
                <c:pt idx="488">
                  <c:v>16.912033333333333</c:v>
                </c:pt>
                <c:pt idx="489">
                  <c:v>13.40175</c:v>
                </c:pt>
                <c:pt idx="490">
                  <c:v>17.331033333333334</c:v>
                </c:pt>
                <c:pt idx="491">
                  <c:v>13.37275</c:v>
                </c:pt>
                <c:pt idx="492">
                  <c:v>15.091083333333334</c:v>
                </c:pt>
                <c:pt idx="493">
                  <c:v>14.519833333333334</c:v>
                </c:pt>
                <c:pt idx="494">
                  <c:v>17.560883333333333</c:v>
                </c:pt>
                <c:pt idx="495">
                  <c:v>14.509866666666667</c:v>
                </c:pt>
                <c:pt idx="496">
                  <c:v>17.846299999999999</c:v>
                </c:pt>
                <c:pt idx="497">
                  <c:v>15.8606</c:v>
                </c:pt>
                <c:pt idx="498">
                  <c:v>13.731616666666667</c:v>
                </c:pt>
                <c:pt idx="499">
                  <c:v>14.670599999999999</c:v>
                </c:pt>
                <c:pt idx="500">
                  <c:v>16.77955</c:v>
                </c:pt>
                <c:pt idx="501">
                  <c:v>12.722633333333333</c:v>
                </c:pt>
                <c:pt idx="502">
                  <c:v>14.141333333333332</c:v>
                </c:pt>
                <c:pt idx="503">
                  <c:v>13.519300000000001</c:v>
                </c:pt>
                <c:pt idx="504">
                  <c:v>14.3912</c:v>
                </c:pt>
                <c:pt idx="505">
                  <c:v>13.863566666666665</c:v>
                </c:pt>
                <c:pt idx="506">
                  <c:v>14.602916666666665</c:v>
                </c:pt>
                <c:pt idx="507">
                  <c:v>14.088166666666668</c:v>
                </c:pt>
                <c:pt idx="508">
                  <c:v>16.443066666666667</c:v>
                </c:pt>
                <c:pt idx="509">
                  <c:v>14.003466666666666</c:v>
                </c:pt>
                <c:pt idx="510">
                  <c:v>13.535966666666667</c:v>
                </c:pt>
                <c:pt idx="511">
                  <c:v>15.209933333333332</c:v>
                </c:pt>
                <c:pt idx="512">
                  <c:v>17.808683333333335</c:v>
                </c:pt>
                <c:pt idx="513">
                  <c:v>12.666116666666667</c:v>
                </c:pt>
                <c:pt idx="514">
                  <c:v>15.5487</c:v>
                </c:pt>
                <c:pt idx="515">
                  <c:v>14.312100000000001</c:v>
                </c:pt>
                <c:pt idx="516">
                  <c:v>16.476116666666666</c:v>
                </c:pt>
                <c:pt idx="517">
                  <c:v>17.574533333333331</c:v>
                </c:pt>
                <c:pt idx="518">
                  <c:v>14.608449999999999</c:v>
                </c:pt>
                <c:pt idx="519">
                  <c:v>14.698716666666668</c:v>
                </c:pt>
                <c:pt idx="520">
                  <c:v>13.347050000000001</c:v>
                </c:pt>
                <c:pt idx="521">
                  <c:v>13.785983333333332</c:v>
                </c:pt>
                <c:pt idx="522">
                  <c:v>18.425366666666669</c:v>
                </c:pt>
                <c:pt idx="523">
                  <c:v>13.09975</c:v>
                </c:pt>
                <c:pt idx="524">
                  <c:v>16.166116666666664</c:v>
                </c:pt>
                <c:pt idx="525">
                  <c:v>14.959399999999999</c:v>
                </c:pt>
                <c:pt idx="526">
                  <c:v>18.047633333333334</c:v>
                </c:pt>
                <c:pt idx="527">
                  <c:v>15.000816666666667</c:v>
                </c:pt>
                <c:pt idx="528">
                  <c:v>17.751349999999999</c:v>
                </c:pt>
                <c:pt idx="529">
                  <c:v>14.481366666666666</c:v>
                </c:pt>
                <c:pt idx="530">
                  <c:v>13.378183333333334</c:v>
                </c:pt>
                <c:pt idx="531">
                  <c:v>14.985216666666666</c:v>
                </c:pt>
                <c:pt idx="532">
                  <c:v>16.183050000000001</c:v>
                </c:pt>
                <c:pt idx="533">
                  <c:v>18.000016666666667</c:v>
                </c:pt>
                <c:pt idx="534">
                  <c:v>16.308800000000002</c:v>
                </c:pt>
                <c:pt idx="535">
                  <c:v>13.6332</c:v>
                </c:pt>
                <c:pt idx="536">
                  <c:v>16.772583333333333</c:v>
                </c:pt>
                <c:pt idx="537">
                  <c:v>13.034916666666666</c:v>
                </c:pt>
                <c:pt idx="538">
                  <c:v>17.01155</c:v>
                </c:pt>
                <c:pt idx="539">
                  <c:v>18.190566666666665</c:v>
                </c:pt>
                <c:pt idx="540">
                  <c:v>14.607966666666666</c:v>
                </c:pt>
                <c:pt idx="541">
                  <c:v>14.054666666666668</c:v>
                </c:pt>
                <c:pt idx="542">
                  <c:v>16.220783333333333</c:v>
                </c:pt>
                <c:pt idx="543">
                  <c:v>14.848866666666668</c:v>
                </c:pt>
                <c:pt idx="544">
                  <c:v>14.324</c:v>
                </c:pt>
                <c:pt idx="545">
                  <c:v>15.167283333333332</c:v>
                </c:pt>
                <c:pt idx="546">
                  <c:v>13.8208</c:v>
                </c:pt>
                <c:pt idx="547">
                  <c:v>16.863283333333335</c:v>
                </c:pt>
                <c:pt idx="548">
                  <c:v>12.889283333333333</c:v>
                </c:pt>
                <c:pt idx="549">
                  <c:v>14.243233333333333</c:v>
                </c:pt>
                <c:pt idx="550">
                  <c:v>17.355783333333335</c:v>
                </c:pt>
                <c:pt idx="551">
                  <c:v>15.436466666666666</c:v>
                </c:pt>
                <c:pt idx="552">
                  <c:v>12.201766666666666</c:v>
                </c:pt>
                <c:pt idx="553">
                  <c:v>17.795200000000001</c:v>
                </c:pt>
                <c:pt idx="554">
                  <c:v>16.807633333333335</c:v>
                </c:pt>
                <c:pt idx="555">
                  <c:v>14.560933333333335</c:v>
                </c:pt>
                <c:pt idx="556">
                  <c:v>14.56865</c:v>
                </c:pt>
                <c:pt idx="557">
                  <c:v>14.18995</c:v>
                </c:pt>
                <c:pt idx="558">
                  <c:v>14.34825</c:v>
                </c:pt>
                <c:pt idx="559">
                  <c:v>14.062966666666668</c:v>
                </c:pt>
                <c:pt idx="560">
                  <c:v>14.985483333333333</c:v>
                </c:pt>
                <c:pt idx="561">
                  <c:v>15.948183333333333</c:v>
                </c:pt>
                <c:pt idx="562">
                  <c:v>14.831433333333333</c:v>
                </c:pt>
                <c:pt idx="563">
                  <c:v>14.127433333333334</c:v>
                </c:pt>
                <c:pt idx="564">
                  <c:v>15.764033333333334</c:v>
                </c:pt>
                <c:pt idx="565">
                  <c:v>16.823166666666665</c:v>
                </c:pt>
                <c:pt idx="566">
                  <c:v>13.339650000000001</c:v>
                </c:pt>
                <c:pt idx="567">
                  <c:v>15.430483333333333</c:v>
                </c:pt>
                <c:pt idx="568">
                  <c:v>18.424116666666666</c:v>
                </c:pt>
                <c:pt idx="570">
                  <c:v>15.38565</c:v>
                </c:pt>
                <c:pt idx="571">
                  <c:v>17.733350000000002</c:v>
                </c:pt>
                <c:pt idx="572">
                  <c:v>13.901833333333334</c:v>
                </c:pt>
                <c:pt idx="573">
                  <c:v>13.657866666666667</c:v>
                </c:pt>
                <c:pt idx="574">
                  <c:v>15.066233333333335</c:v>
                </c:pt>
                <c:pt idx="575">
                  <c:v>15.41245</c:v>
                </c:pt>
                <c:pt idx="576">
                  <c:v>14.030533333333334</c:v>
                </c:pt>
                <c:pt idx="577">
                  <c:v>14.850983333333334</c:v>
                </c:pt>
                <c:pt idx="578">
                  <c:v>15.985049999999999</c:v>
                </c:pt>
                <c:pt idx="579">
                  <c:v>16.543400000000002</c:v>
                </c:pt>
                <c:pt idx="580">
                  <c:v>14.464599999999999</c:v>
                </c:pt>
                <c:pt idx="581">
                  <c:v>13.073416666666667</c:v>
                </c:pt>
                <c:pt idx="582">
                  <c:v>13.731833333333334</c:v>
                </c:pt>
                <c:pt idx="583">
                  <c:v>12.724816666666667</c:v>
                </c:pt>
                <c:pt idx="584">
                  <c:v>14.171949999999999</c:v>
                </c:pt>
                <c:pt idx="585">
                  <c:v>16.315100000000001</c:v>
                </c:pt>
                <c:pt idx="586">
                  <c:v>15.339400000000001</c:v>
                </c:pt>
                <c:pt idx="587">
                  <c:v>14.103616666666666</c:v>
                </c:pt>
                <c:pt idx="588">
                  <c:v>14.492149999999999</c:v>
                </c:pt>
                <c:pt idx="589">
                  <c:v>16.785066666666669</c:v>
                </c:pt>
                <c:pt idx="590">
                  <c:v>17.974583333333332</c:v>
                </c:pt>
                <c:pt idx="591">
                  <c:v>13.931083333333333</c:v>
                </c:pt>
                <c:pt idx="592">
                  <c:v>14.059516666666667</c:v>
                </c:pt>
                <c:pt idx="593">
                  <c:v>13.7959</c:v>
                </c:pt>
                <c:pt idx="594">
                  <c:v>14.63635</c:v>
                </c:pt>
                <c:pt idx="595">
                  <c:v>16.684433333333335</c:v>
                </c:pt>
                <c:pt idx="596">
                  <c:v>18.245166666666666</c:v>
                </c:pt>
                <c:pt idx="597">
                  <c:v>13.006033333333333</c:v>
                </c:pt>
                <c:pt idx="598">
                  <c:v>12.912566666666667</c:v>
                </c:pt>
                <c:pt idx="599">
                  <c:v>16.148883333333334</c:v>
                </c:pt>
                <c:pt idx="600">
                  <c:v>13.905850000000001</c:v>
                </c:pt>
                <c:pt idx="601">
                  <c:v>14.878633333333333</c:v>
                </c:pt>
                <c:pt idx="602">
                  <c:v>13.855833333333333</c:v>
                </c:pt>
                <c:pt idx="603">
                  <c:v>17.587633333333333</c:v>
                </c:pt>
                <c:pt idx="604">
                  <c:v>15.565633333333334</c:v>
                </c:pt>
                <c:pt idx="605">
                  <c:v>14.61055</c:v>
                </c:pt>
                <c:pt idx="606">
                  <c:v>16.850833333333334</c:v>
                </c:pt>
                <c:pt idx="607">
                  <c:v>17.522600000000001</c:v>
                </c:pt>
                <c:pt idx="608">
                  <c:v>17.848783333333333</c:v>
                </c:pt>
                <c:pt idx="609">
                  <c:v>13.934800000000001</c:v>
                </c:pt>
                <c:pt idx="610">
                  <c:v>14.008900000000001</c:v>
                </c:pt>
                <c:pt idx="611">
                  <c:v>14.483866666666666</c:v>
                </c:pt>
                <c:pt idx="612">
                  <c:v>16.573816666666666</c:v>
                </c:pt>
                <c:pt idx="613">
                  <c:v>18.112400000000001</c:v>
                </c:pt>
                <c:pt idx="614">
                  <c:v>14.608549999999999</c:v>
                </c:pt>
                <c:pt idx="615">
                  <c:v>13.977650000000001</c:v>
                </c:pt>
                <c:pt idx="616">
                  <c:v>13.288600000000001</c:v>
                </c:pt>
                <c:pt idx="617">
                  <c:v>17.108683333333335</c:v>
                </c:pt>
                <c:pt idx="618">
                  <c:v>15.014533333333333</c:v>
                </c:pt>
                <c:pt idx="619">
                  <c:v>14.376433333333333</c:v>
                </c:pt>
                <c:pt idx="620">
                  <c:v>17.598483333333331</c:v>
                </c:pt>
                <c:pt idx="621">
                  <c:v>14.405933333333333</c:v>
                </c:pt>
                <c:pt idx="622">
                  <c:v>15.568299999999999</c:v>
                </c:pt>
                <c:pt idx="623">
                  <c:v>16.814700000000002</c:v>
                </c:pt>
                <c:pt idx="624">
                  <c:v>13.919749999999999</c:v>
                </c:pt>
                <c:pt idx="625">
                  <c:v>15.998049999999999</c:v>
                </c:pt>
                <c:pt idx="626">
                  <c:v>14.336333333333334</c:v>
                </c:pt>
                <c:pt idx="627">
                  <c:v>15.3375</c:v>
                </c:pt>
                <c:pt idx="628">
                  <c:v>13.149649999999999</c:v>
                </c:pt>
                <c:pt idx="629">
                  <c:v>12.963766666666666</c:v>
                </c:pt>
                <c:pt idx="630">
                  <c:v>14.253133333333333</c:v>
                </c:pt>
                <c:pt idx="631">
                  <c:v>14.988866666666667</c:v>
                </c:pt>
                <c:pt idx="632">
                  <c:v>13.959299999999999</c:v>
                </c:pt>
                <c:pt idx="633">
                  <c:v>14.284483333333334</c:v>
                </c:pt>
                <c:pt idx="634">
                  <c:v>15.529800000000002</c:v>
                </c:pt>
                <c:pt idx="635">
                  <c:v>17.291533333333334</c:v>
                </c:pt>
                <c:pt idx="636">
                  <c:v>16.360683333333334</c:v>
                </c:pt>
                <c:pt idx="637">
                  <c:v>13.979883333333333</c:v>
                </c:pt>
                <c:pt idx="638">
                  <c:v>15.244066666666665</c:v>
                </c:pt>
                <c:pt idx="639">
                  <c:v>13.753716666666667</c:v>
                </c:pt>
                <c:pt idx="640">
                  <c:v>13.728300000000001</c:v>
                </c:pt>
                <c:pt idx="641">
                  <c:v>14.533016666666667</c:v>
                </c:pt>
                <c:pt idx="642">
                  <c:v>16.057716666666668</c:v>
                </c:pt>
                <c:pt idx="643">
                  <c:v>16.627166666666668</c:v>
                </c:pt>
                <c:pt idx="644">
                  <c:v>14.444716666666666</c:v>
                </c:pt>
                <c:pt idx="645">
                  <c:v>14.638666666666666</c:v>
                </c:pt>
                <c:pt idx="646">
                  <c:v>14.405483333333335</c:v>
                </c:pt>
                <c:pt idx="647">
                  <c:v>13.736316666666665</c:v>
                </c:pt>
                <c:pt idx="648">
                  <c:v>14.606199999999999</c:v>
                </c:pt>
                <c:pt idx="649">
                  <c:v>14.702383333333332</c:v>
                </c:pt>
                <c:pt idx="650">
                  <c:v>16.984433333333335</c:v>
                </c:pt>
                <c:pt idx="651">
                  <c:v>14.570549999999999</c:v>
                </c:pt>
              </c:numCache>
            </c:numRef>
          </c:xVal>
          <c:yVal>
            <c:numRef>
              <c:f>'Ultratisícovky a ultrakopce'!$S$3:$S$654</c:f>
              <c:numCache>
                <c:formatCode>0.00</c:formatCode>
                <c:ptCount val="652"/>
                <c:pt idx="0">
                  <c:v>50.736016666666664</c:v>
                </c:pt>
                <c:pt idx="1">
                  <c:v>50.083066666666667</c:v>
                </c:pt>
                <c:pt idx="2">
                  <c:v>49.545983333333332</c:v>
                </c:pt>
                <c:pt idx="3">
                  <c:v>50.396433333333334</c:v>
                </c:pt>
                <c:pt idx="4">
                  <c:v>50.207500000000003</c:v>
                </c:pt>
                <c:pt idx="5">
                  <c:v>50.5548</c:v>
                </c:pt>
                <c:pt idx="6">
                  <c:v>49.508216666666669</c:v>
                </c:pt>
                <c:pt idx="7">
                  <c:v>50.301616666666661</c:v>
                </c:pt>
                <c:pt idx="8">
                  <c:v>48.857816666666665</c:v>
                </c:pt>
                <c:pt idx="9">
                  <c:v>49.38335</c:v>
                </c:pt>
                <c:pt idx="10">
                  <c:v>50.732616666666665</c:v>
                </c:pt>
                <c:pt idx="11">
                  <c:v>49.496783333333333</c:v>
                </c:pt>
                <c:pt idx="12">
                  <c:v>48.771299999999997</c:v>
                </c:pt>
                <c:pt idx="13">
                  <c:v>49.561616666666666</c:v>
                </c:pt>
                <c:pt idx="14">
                  <c:v>49.552866666666667</c:v>
                </c:pt>
                <c:pt idx="15">
                  <c:v>50.050816666666663</c:v>
                </c:pt>
                <c:pt idx="16">
                  <c:v>48.846916666666672</c:v>
                </c:pt>
                <c:pt idx="17">
                  <c:v>48.86526666666667</c:v>
                </c:pt>
                <c:pt idx="18">
                  <c:v>50.035249999999998</c:v>
                </c:pt>
                <c:pt idx="19">
                  <c:v>50.593166666666669</c:v>
                </c:pt>
                <c:pt idx="20">
                  <c:v>50.258000000000003</c:v>
                </c:pt>
                <c:pt idx="21">
                  <c:v>50.170949999999998</c:v>
                </c:pt>
                <c:pt idx="22">
                  <c:v>50.056783333333328</c:v>
                </c:pt>
                <c:pt idx="23">
                  <c:v>48.916783333333328</c:v>
                </c:pt>
                <c:pt idx="24">
                  <c:v>49.400316666666669</c:v>
                </c:pt>
                <c:pt idx="25">
                  <c:v>48.991250000000001</c:v>
                </c:pt>
                <c:pt idx="26">
                  <c:v>50.849066666666666</c:v>
                </c:pt>
                <c:pt idx="27">
                  <c:v>49.527233333333335</c:v>
                </c:pt>
                <c:pt idx="28">
                  <c:v>50.674233333333333</c:v>
                </c:pt>
                <c:pt idx="29">
                  <c:v>50.657516666666666</c:v>
                </c:pt>
                <c:pt idx="30">
                  <c:v>48.869416666666666</c:v>
                </c:pt>
                <c:pt idx="31">
                  <c:v>49.967916666666667</c:v>
                </c:pt>
                <c:pt idx="32">
                  <c:v>50.776916666666665</c:v>
                </c:pt>
                <c:pt idx="33">
                  <c:v>49.501533333333334</c:v>
                </c:pt>
                <c:pt idx="34">
                  <c:v>50.832966666666671</c:v>
                </c:pt>
                <c:pt idx="35">
                  <c:v>49.704166666666673</c:v>
                </c:pt>
                <c:pt idx="36">
                  <c:v>48.736600000000003</c:v>
                </c:pt>
                <c:pt idx="37">
                  <c:v>49.670733333333331</c:v>
                </c:pt>
                <c:pt idx="38">
                  <c:v>49.597000000000001</c:v>
                </c:pt>
                <c:pt idx="39">
                  <c:v>50.229516666666669</c:v>
                </c:pt>
                <c:pt idx="40">
                  <c:v>49.678849999999997</c:v>
                </c:pt>
                <c:pt idx="41">
                  <c:v>49.168666666666667</c:v>
                </c:pt>
                <c:pt idx="42">
                  <c:v>49.220966666666669</c:v>
                </c:pt>
                <c:pt idx="43">
                  <c:v>49.171050000000001</c:v>
                </c:pt>
                <c:pt idx="44">
                  <c:v>49.575000000000003</c:v>
                </c:pt>
                <c:pt idx="45">
                  <c:v>50.539216666666668</c:v>
                </c:pt>
                <c:pt idx="46">
                  <c:v>50.15978333333333</c:v>
                </c:pt>
                <c:pt idx="47">
                  <c:v>50.593816666666669</c:v>
                </c:pt>
                <c:pt idx="48">
                  <c:v>50.217700000000001</c:v>
                </c:pt>
                <c:pt idx="49">
                  <c:v>48.978866666666669</c:v>
                </c:pt>
                <c:pt idx="50">
                  <c:v>50.602516666666666</c:v>
                </c:pt>
                <c:pt idx="51">
                  <c:v>50.725966666666672</c:v>
                </c:pt>
                <c:pt idx="52">
                  <c:v>49.105000000000004</c:v>
                </c:pt>
                <c:pt idx="53">
                  <c:v>49.822966666666673</c:v>
                </c:pt>
                <c:pt idx="54">
                  <c:v>49.202150000000003</c:v>
                </c:pt>
                <c:pt idx="55">
                  <c:v>50.527566666666665</c:v>
                </c:pt>
                <c:pt idx="56">
                  <c:v>50.219383333333333</c:v>
                </c:pt>
                <c:pt idx="57">
                  <c:v>50.790949999999995</c:v>
                </c:pt>
                <c:pt idx="58">
                  <c:v>49.595333333333336</c:v>
                </c:pt>
                <c:pt idx="59">
                  <c:v>49.506066666666669</c:v>
                </c:pt>
                <c:pt idx="60">
                  <c:v>50.574583333333337</c:v>
                </c:pt>
                <c:pt idx="61">
                  <c:v>48.880466666666671</c:v>
                </c:pt>
                <c:pt idx="62">
                  <c:v>49.20588333333334</c:v>
                </c:pt>
                <c:pt idx="63">
                  <c:v>50.864449999999998</c:v>
                </c:pt>
                <c:pt idx="64">
                  <c:v>48.644950000000001</c:v>
                </c:pt>
                <c:pt idx="65">
                  <c:v>48.753916666666669</c:v>
                </c:pt>
                <c:pt idx="66">
                  <c:v>50.093083333333333</c:v>
                </c:pt>
                <c:pt idx="67">
                  <c:v>49.235500000000002</c:v>
                </c:pt>
                <c:pt idx="68">
                  <c:v>49.391599999999997</c:v>
                </c:pt>
                <c:pt idx="69">
                  <c:v>50.390483333333336</c:v>
                </c:pt>
                <c:pt idx="70">
                  <c:v>50.711600000000004</c:v>
                </c:pt>
                <c:pt idx="71">
                  <c:v>49.0274</c:v>
                </c:pt>
                <c:pt idx="72">
                  <c:v>50.386533333333333</c:v>
                </c:pt>
                <c:pt idx="73">
                  <c:v>50.833850000000005</c:v>
                </c:pt>
                <c:pt idx="74">
                  <c:v>50.67178333333333</c:v>
                </c:pt>
                <c:pt idx="75">
                  <c:v>49.632800000000003</c:v>
                </c:pt>
                <c:pt idx="76">
                  <c:v>49.545683333333329</c:v>
                </c:pt>
                <c:pt idx="77">
                  <c:v>50.614400000000003</c:v>
                </c:pt>
                <c:pt idx="78">
                  <c:v>50.648600000000002</c:v>
                </c:pt>
                <c:pt idx="79">
                  <c:v>49.294516666666667</c:v>
                </c:pt>
                <c:pt idx="80">
                  <c:v>49.531683333333334</c:v>
                </c:pt>
                <c:pt idx="81">
                  <c:v>50.507483333333333</c:v>
                </c:pt>
                <c:pt idx="82">
                  <c:v>50.822433333333336</c:v>
                </c:pt>
                <c:pt idx="83">
                  <c:v>50.567050000000002</c:v>
                </c:pt>
                <c:pt idx="84">
                  <c:v>49.260916666666667</c:v>
                </c:pt>
                <c:pt idx="85">
                  <c:v>49.68268333333333</c:v>
                </c:pt>
                <c:pt idx="86">
                  <c:v>49.120400000000004</c:v>
                </c:pt>
                <c:pt idx="87">
                  <c:v>48.656466666666667</c:v>
                </c:pt>
                <c:pt idx="88">
                  <c:v>49.403966666666662</c:v>
                </c:pt>
                <c:pt idx="89">
                  <c:v>49.156683333333334</c:v>
                </c:pt>
                <c:pt idx="90">
                  <c:v>50.593783333333334</c:v>
                </c:pt>
                <c:pt idx="91">
                  <c:v>50.731666666666669</c:v>
                </c:pt>
                <c:pt idx="92">
                  <c:v>50.8566</c:v>
                </c:pt>
                <c:pt idx="93">
                  <c:v>50.527699999999996</c:v>
                </c:pt>
                <c:pt idx="94">
                  <c:v>50.411383333333333</c:v>
                </c:pt>
                <c:pt idx="95">
                  <c:v>50.652450000000002</c:v>
                </c:pt>
                <c:pt idx="96">
                  <c:v>50.1462</c:v>
                </c:pt>
                <c:pt idx="97">
                  <c:v>50.121650000000002</c:v>
                </c:pt>
                <c:pt idx="98">
                  <c:v>48.714916666666667</c:v>
                </c:pt>
                <c:pt idx="99">
                  <c:v>48.908499999999997</c:v>
                </c:pt>
                <c:pt idx="100">
                  <c:v>50.788483333333332</c:v>
                </c:pt>
                <c:pt idx="101">
                  <c:v>50.552566666666664</c:v>
                </c:pt>
                <c:pt idx="102">
                  <c:v>50.516300000000001</c:v>
                </c:pt>
                <c:pt idx="103">
                  <c:v>49.477250000000005</c:v>
                </c:pt>
                <c:pt idx="104">
                  <c:v>50.788550000000001</c:v>
                </c:pt>
                <c:pt idx="105">
                  <c:v>50.516133333333336</c:v>
                </c:pt>
                <c:pt idx="106">
                  <c:v>50.54613333333333</c:v>
                </c:pt>
                <c:pt idx="107">
                  <c:v>49.724366666666668</c:v>
                </c:pt>
                <c:pt idx="108">
                  <c:v>50.724466666666672</c:v>
                </c:pt>
                <c:pt idx="109">
                  <c:v>50.769399999999997</c:v>
                </c:pt>
                <c:pt idx="110">
                  <c:v>50.434249999999999</c:v>
                </c:pt>
                <c:pt idx="111">
                  <c:v>50.509099999999997</c:v>
                </c:pt>
                <c:pt idx="112">
                  <c:v>48.768650000000001</c:v>
                </c:pt>
                <c:pt idx="113">
                  <c:v>49.594300000000004</c:v>
                </c:pt>
                <c:pt idx="114">
                  <c:v>48.88368333333333</c:v>
                </c:pt>
                <c:pt idx="115">
                  <c:v>48.875133333333331</c:v>
                </c:pt>
                <c:pt idx="116">
                  <c:v>49.839300000000001</c:v>
                </c:pt>
                <c:pt idx="117">
                  <c:v>50.832116666666671</c:v>
                </c:pt>
                <c:pt idx="118">
                  <c:v>49.607050000000001</c:v>
                </c:pt>
                <c:pt idx="119">
                  <c:v>49.432316666666665</c:v>
                </c:pt>
                <c:pt idx="120">
                  <c:v>50.620333333333335</c:v>
                </c:pt>
                <c:pt idx="121">
                  <c:v>50.434716666666667</c:v>
                </c:pt>
                <c:pt idx="122">
                  <c:v>49.784766666666663</c:v>
                </c:pt>
                <c:pt idx="123">
                  <c:v>49.363083333333336</c:v>
                </c:pt>
                <c:pt idx="124">
                  <c:v>49.122399999999999</c:v>
                </c:pt>
                <c:pt idx="125">
                  <c:v>49.138283333333334</c:v>
                </c:pt>
                <c:pt idx="126">
                  <c:v>49.591266666666669</c:v>
                </c:pt>
                <c:pt idx="127">
                  <c:v>50.783833333333334</c:v>
                </c:pt>
                <c:pt idx="128">
                  <c:v>50.406933333333335</c:v>
                </c:pt>
                <c:pt idx="129">
                  <c:v>49.325783333333334</c:v>
                </c:pt>
                <c:pt idx="130">
                  <c:v>50.454766666666671</c:v>
                </c:pt>
                <c:pt idx="131">
                  <c:v>50.531933333333335</c:v>
                </c:pt>
                <c:pt idx="132">
                  <c:v>50.739683333333332</c:v>
                </c:pt>
                <c:pt idx="133">
                  <c:v>48.814783333333331</c:v>
                </c:pt>
                <c:pt idx="134">
                  <c:v>49.496833333333335</c:v>
                </c:pt>
                <c:pt idx="135">
                  <c:v>49.264499999999998</c:v>
                </c:pt>
                <c:pt idx="136">
                  <c:v>50.663916666666665</c:v>
                </c:pt>
                <c:pt idx="137">
                  <c:v>50.478716666666671</c:v>
                </c:pt>
                <c:pt idx="138">
                  <c:v>49.509250000000002</c:v>
                </c:pt>
                <c:pt idx="139">
                  <c:v>49.91408333333333</c:v>
                </c:pt>
                <c:pt idx="140">
                  <c:v>49.0642</c:v>
                </c:pt>
                <c:pt idx="141">
                  <c:v>49.453716666666672</c:v>
                </c:pt>
                <c:pt idx="142">
                  <c:v>49.083633333333339</c:v>
                </c:pt>
                <c:pt idx="143">
                  <c:v>50.612516666666671</c:v>
                </c:pt>
                <c:pt idx="144">
                  <c:v>50.889200000000002</c:v>
                </c:pt>
                <c:pt idx="145">
                  <c:v>50.816533333333332</c:v>
                </c:pt>
                <c:pt idx="146">
                  <c:v>49.611583333333336</c:v>
                </c:pt>
                <c:pt idx="147">
                  <c:v>49.854033333333334</c:v>
                </c:pt>
                <c:pt idx="148">
                  <c:v>50.256933333333336</c:v>
                </c:pt>
                <c:pt idx="149">
                  <c:v>49.250883333333334</c:v>
                </c:pt>
                <c:pt idx="150">
                  <c:v>50.66525</c:v>
                </c:pt>
                <c:pt idx="151">
                  <c:v>49.811249999999994</c:v>
                </c:pt>
                <c:pt idx="152">
                  <c:v>50.649133333333332</c:v>
                </c:pt>
                <c:pt idx="153">
                  <c:v>49.543099999999995</c:v>
                </c:pt>
                <c:pt idx="154">
                  <c:v>50.094750000000005</c:v>
                </c:pt>
                <c:pt idx="155">
                  <c:v>49.448049999999995</c:v>
                </c:pt>
                <c:pt idx="156">
                  <c:v>49.685916666666664</c:v>
                </c:pt>
                <c:pt idx="157">
                  <c:v>49.202916666666667</c:v>
                </c:pt>
                <c:pt idx="158">
                  <c:v>48.958583333333337</c:v>
                </c:pt>
                <c:pt idx="159">
                  <c:v>50.097366666666666</c:v>
                </c:pt>
                <c:pt idx="160">
                  <c:v>50.490349999999999</c:v>
                </c:pt>
                <c:pt idx="161">
                  <c:v>48.661566666666666</c:v>
                </c:pt>
                <c:pt idx="162">
                  <c:v>50.751516666666667</c:v>
                </c:pt>
                <c:pt idx="163">
                  <c:v>49.963333333333338</c:v>
                </c:pt>
                <c:pt idx="164">
                  <c:v>49.96371666666667</c:v>
                </c:pt>
                <c:pt idx="165">
                  <c:v>49.308450000000001</c:v>
                </c:pt>
                <c:pt idx="166">
                  <c:v>50.198066666666662</c:v>
                </c:pt>
                <c:pt idx="167">
                  <c:v>49.564599999999999</c:v>
                </c:pt>
                <c:pt idx="168">
                  <c:v>50.199549999999995</c:v>
                </c:pt>
                <c:pt idx="169">
                  <c:v>50.080116666666669</c:v>
                </c:pt>
                <c:pt idx="170">
                  <c:v>49.917249999999996</c:v>
                </c:pt>
                <c:pt idx="171">
                  <c:v>49.911533333333331</c:v>
                </c:pt>
                <c:pt idx="172">
                  <c:v>50.476516666666669</c:v>
                </c:pt>
                <c:pt idx="173">
                  <c:v>50.527666666666669</c:v>
                </c:pt>
                <c:pt idx="174">
                  <c:v>49.313216666666662</c:v>
                </c:pt>
                <c:pt idx="175">
                  <c:v>50.721266666666672</c:v>
                </c:pt>
                <c:pt idx="176">
                  <c:v>49.566950000000006</c:v>
                </c:pt>
                <c:pt idx="177">
                  <c:v>50.790316666666662</c:v>
                </c:pt>
                <c:pt idx="178">
                  <c:v>50.928449999999998</c:v>
                </c:pt>
                <c:pt idx="179">
                  <c:v>49.358683333333332</c:v>
                </c:pt>
                <c:pt idx="180">
                  <c:v>50.537633333333332</c:v>
                </c:pt>
                <c:pt idx="181">
                  <c:v>50.676666666666662</c:v>
                </c:pt>
                <c:pt idx="182">
                  <c:v>50.583550000000002</c:v>
                </c:pt>
                <c:pt idx="183">
                  <c:v>50.727716666666666</c:v>
                </c:pt>
                <c:pt idx="184">
                  <c:v>50.155433333333335</c:v>
                </c:pt>
                <c:pt idx="185">
                  <c:v>49.810566666666666</c:v>
                </c:pt>
                <c:pt idx="186">
                  <c:v>50.358866666666671</c:v>
                </c:pt>
                <c:pt idx="187">
                  <c:v>49.775466666666667</c:v>
                </c:pt>
                <c:pt idx="188">
                  <c:v>49.201000000000001</c:v>
                </c:pt>
                <c:pt idx="189">
                  <c:v>49.896650000000001</c:v>
                </c:pt>
                <c:pt idx="190">
                  <c:v>50.702683333333333</c:v>
                </c:pt>
                <c:pt idx="191">
                  <c:v>50.584716666666672</c:v>
                </c:pt>
                <c:pt idx="192">
                  <c:v>50.506966666666663</c:v>
                </c:pt>
                <c:pt idx="193">
                  <c:v>50.071300000000001</c:v>
                </c:pt>
                <c:pt idx="194">
                  <c:v>49.839416666666672</c:v>
                </c:pt>
                <c:pt idx="195">
                  <c:v>50.341750000000005</c:v>
                </c:pt>
                <c:pt idx="196">
                  <c:v>49.438749999999999</c:v>
                </c:pt>
                <c:pt idx="197">
                  <c:v>48.935083333333331</c:v>
                </c:pt>
                <c:pt idx="198">
                  <c:v>50.74901666666667</c:v>
                </c:pt>
                <c:pt idx="199">
                  <c:v>48.739916666666666</c:v>
                </c:pt>
                <c:pt idx="200">
                  <c:v>49.338166666666666</c:v>
                </c:pt>
                <c:pt idx="201">
                  <c:v>49.439833333333333</c:v>
                </c:pt>
                <c:pt idx="202">
                  <c:v>49.970833333333339</c:v>
                </c:pt>
                <c:pt idx="203">
                  <c:v>50.975566666666666</c:v>
                </c:pt>
                <c:pt idx="204">
                  <c:v>49.322450000000003</c:v>
                </c:pt>
                <c:pt idx="205">
                  <c:v>49.676816666666667</c:v>
                </c:pt>
                <c:pt idx="206">
                  <c:v>48.828900000000004</c:v>
                </c:pt>
                <c:pt idx="207">
                  <c:v>49.994183333333332</c:v>
                </c:pt>
                <c:pt idx="208">
                  <c:v>50.825683333333338</c:v>
                </c:pt>
                <c:pt idx="209">
                  <c:v>49.427483333333328</c:v>
                </c:pt>
                <c:pt idx="210">
                  <c:v>49.581083333333339</c:v>
                </c:pt>
                <c:pt idx="211">
                  <c:v>49.514433333333336</c:v>
                </c:pt>
                <c:pt idx="212">
                  <c:v>50.538449999999997</c:v>
                </c:pt>
                <c:pt idx="213">
                  <c:v>50.008850000000002</c:v>
                </c:pt>
                <c:pt idx="214">
                  <c:v>48.585133333333339</c:v>
                </c:pt>
                <c:pt idx="215">
                  <c:v>48.971866666666671</c:v>
                </c:pt>
                <c:pt idx="216">
                  <c:v>50.556716666666667</c:v>
                </c:pt>
                <c:pt idx="217">
                  <c:v>48.906566666666663</c:v>
                </c:pt>
                <c:pt idx="218">
                  <c:v>49.951666666666668</c:v>
                </c:pt>
                <c:pt idx="219">
                  <c:v>49.641866666666665</c:v>
                </c:pt>
                <c:pt idx="220">
                  <c:v>50.74516666666667</c:v>
                </c:pt>
                <c:pt idx="221">
                  <c:v>50.638500000000001</c:v>
                </c:pt>
                <c:pt idx="222">
                  <c:v>49.091250000000002</c:v>
                </c:pt>
                <c:pt idx="223">
                  <c:v>48.962916666666672</c:v>
                </c:pt>
                <c:pt idx="224">
                  <c:v>49.638416666666664</c:v>
                </c:pt>
                <c:pt idx="225">
                  <c:v>50.838616666666667</c:v>
                </c:pt>
                <c:pt idx="226">
                  <c:v>49.10026666666667</c:v>
                </c:pt>
                <c:pt idx="227">
                  <c:v>48.925583333333329</c:v>
                </c:pt>
                <c:pt idx="228">
                  <c:v>50.063066666666664</c:v>
                </c:pt>
                <c:pt idx="229">
                  <c:v>49.280666666666669</c:v>
                </c:pt>
                <c:pt idx="230">
                  <c:v>48.9238</c:v>
                </c:pt>
                <c:pt idx="231">
                  <c:v>49.123049999999999</c:v>
                </c:pt>
                <c:pt idx="232">
                  <c:v>49.552633333333333</c:v>
                </c:pt>
                <c:pt idx="233">
                  <c:v>50.791316666666667</c:v>
                </c:pt>
                <c:pt idx="234">
                  <c:v>49.599450000000004</c:v>
                </c:pt>
                <c:pt idx="235">
                  <c:v>50.5623</c:v>
                </c:pt>
                <c:pt idx="236">
                  <c:v>50.204000000000001</c:v>
                </c:pt>
                <c:pt idx="237">
                  <c:v>50.58936666666667</c:v>
                </c:pt>
                <c:pt idx="238">
                  <c:v>48.964533333333335</c:v>
                </c:pt>
                <c:pt idx="239">
                  <c:v>49.040599999999998</c:v>
                </c:pt>
                <c:pt idx="240">
                  <c:v>49.356416666666668</c:v>
                </c:pt>
                <c:pt idx="241">
                  <c:v>50.231100000000005</c:v>
                </c:pt>
                <c:pt idx="242">
                  <c:v>50.512450000000001</c:v>
                </c:pt>
                <c:pt idx="243">
                  <c:v>50.31935</c:v>
                </c:pt>
                <c:pt idx="244">
                  <c:v>49.373533333333334</c:v>
                </c:pt>
                <c:pt idx="245">
                  <c:v>49.169199999999996</c:v>
                </c:pt>
                <c:pt idx="246">
                  <c:v>50.791466666666665</c:v>
                </c:pt>
                <c:pt idx="247">
                  <c:v>50.506866666666667</c:v>
                </c:pt>
                <c:pt idx="248">
                  <c:v>50.0627</c:v>
                </c:pt>
                <c:pt idx="249">
                  <c:v>50.118266666666671</c:v>
                </c:pt>
                <c:pt idx="250">
                  <c:v>50.493316666666665</c:v>
                </c:pt>
                <c:pt idx="251">
                  <c:v>50.695183333333333</c:v>
                </c:pt>
                <c:pt idx="252">
                  <c:v>49.273800000000001</c:v>
                </c:pt>
                <c:pt idx="253">
                  <c:v>50.108850000000004</c:v>
                </c:pt>
                <c:pt idx="254">
                  <c:v>49.568250000000006</c:v>
                </c:pt>
                <c:pt idx="255">
                  <c:v>49.880933333333331</c:v>
                </c:pt>
                <c:pt idx="256">
                  <c:v>49.582933333333337</c:v>
                </c:pt>
                <c:pt idx="257">
                  <c:v>49.610366666666671</c:v>
                </c:pt>
                <c:pt idx="258">
                  <c:v>48.879033333333332</c:v>
                </c:pt>
                <c:pt idx="259">
                  <c:v>50.046499999999995</c:v>
                </c:pt>
                <c:pt idx="260">
                  <c:v>49.5077</c:v>
                </c:pt>
                <c:pt idx="261">
                  <c:v>50.014166666666668</c:v>
                </c:pt>
                <c:pt idx="262">
                  <c:v>49.414499999999997</c:v>
                </c:pt>
                <c:pt idx="263">
                  <c:v>48.779983333333334</c:v>
                </c:pt>
                <c:pt idx="264">
                  <c:v>49.376583333333336</c:v>
                </c:pt>
                <c:pt idx="265">
                  <c:v>49.535783333333335</c:v>
                </c:pt>
                <c:pt idx="266">
                  <c:v>48.927466666666668</c:v>
                </c:pt>
                <c:pt idx="267">
                  <c:v>50.725333333333339</c:v>
                </c:pt>
                <c:pt idx="268">
                  <c:v>50.009616666666666</c:v>
                </c:pt>
                <c:pt idx="269">
                  <c:v>48.632433333333331</c:v>
                </c:pt>
                <c:pt idx="270">
                  <c:v>49.567066666666669</c:v>
                </c:pt>
                <c:pt idx="271">
                  <c:v>50.3232</c:v>
                </c:pt>
                <c:pt idx="272">
                  <c:v>49.194749999999999</c:v>
                </c:pt>
                <c:pt idx="273">
                  <c:v>49.641633333333331</c:v>
                </c:pt>
                <c:pt idx="274">
                  <c:v>48.985683333333334</c:v>
                </c:pt>
                <c:pt idx="275">
                  <c:v>48.730233333333338</c:v>
                </c:pt>
                <c:pt idx="276">
                  <c:v>49.193299999999994</c:v>
                </c:pt>
                <c:pt idx="277">
                  <c:v>49.870983333333335</c:v>
                </c:pt>
                <c:pt idx="278">
                  <c:v>49.149566666666665</c:v>
                </c:pt>
                <c:pt idx="279">
                  <c:v>50.078066666666672</c:v>
                </c:pt>
                <c:pt idx="280">
                  <c:v>49.269933333333334</c:v>
                </c:pt>
                <c:pt idx="281">
                  <c:v>50.647433333333332</c:v>
                </c:pt>
                <c:pt idx="282">
                  <c:v>50.729033333333334</c:v>
                </c:pt>
                <c:pt idx="283">
                  <c:v>50.560833333333328</c:v>
                </c:pt>
                <c:pt idx="284">
                  <c:v>49.738466666666667</c:v>
                </c:pt>
                <c:pt idx="285">
                  <c:v>49.036650000000002</c:v>
                </c:pt>
                <c:pt idx="286">
                  <c:v>50.93966666666666</c:v>
                </c:pt>
                <c:pt idx="287">
                  <c:v>49.418199999999999</c:v>
                </c:pt>
                <c:pt idx="288">
                  <c:v>50.795883333333329</c:v>
                </c:pt>
                <c:pt idx="289">
                  <c:v>49.212133333333334</c:v>
                </c:pt>
                <c:pt idx="290">
                  <c:v>48.975816666666667</c:v>
                </c:pt>
                <c:pt idx="291">
                  <c:v>50.832000000000001</c:v>
                </c:pt>
                <c:pt idx="292">
                  <c:v>49.420849999999994</c:v>
                </c:pt>
                <c:pt idx="293">
                  <c:v>50.84825</c:v>
                </c:pt>
                <c:pt idx="294">
                  <c:v>50.802866666666667</c:v>
                </c:pt>
                <c:pt idx="295">
                  <c:v>49.987483333333337</c:v>
                </c:pt>
                <c:pt idx="296">
                  <c:v>50.07918333333334</c:v>
                </c:pt>
                <c:pt idx="297">
                  <c:v>49.830383333333337</c:v>
                </c:pt>
                <c:pt idx="298">
                  <c:v>49.260466666666666</c:v>
                </c:pt>
                <c:pt idx="299">
                  <c:v>49.467833333333338</c:v>
                </c:pt>
                <c:pt idx="300">
                  <c:v>50.63216666666667</c:v>
                </c:pt>
                <c:pt idx="301">
                  <c:v>50.592850000000006</c:v>
                </c:pt>
                <c:pt idx="302">
                  <c:v>49.45021666666667</c:v>
                </c:pt>
                <c:pt idx="303">
                  <c:v>49.531916666666667</c:v>
                </c:pt>
                <c:pt idx="304">
                  <c:v>49.337466666666671</c:v>
                </c:pt>
                <c:pt idx="305">
                  <c:v>49.253233333333334</c:v>
                </c:pt>
                <c:pt idx="306">
                  <c:v>49.71736666666667</c:v>
                </c:pt>
                <c:pt idx="307">
                  <c:v>49.446633333333331</c:v>
                </c:pt>
                <c:pt idx="308">
                  <c:v>49.326750000000004</c:v>
                </c:pt>
                <c:pt idx="309">
                  <c:v>50.199299999999994</c:v>
                </c:pt>
                <c:pt idx="310">
                  <c:v>50.570650000000001</c:v>
                </c:pt>
                <c:pt idx="311">
                  <c:v>50.0595</c:v>
                </c:pt>
                <c:pt idx="312">
                  <c:v>49.750149999999998</c:v>
                </c:pt>
                <c:pt idx="313">
                  <c:v>50.607733333333336</c:v>
                </c:pt>
                <c:pt idx="314">
                  <c:v>49.482033333333334</c:v>
                </c:pt>
                <c:pt idx="315">
                  <c:v>50.716116666666672</c:v>
                </c:pt>
                <c:pt idx="316">
                  <c:v>50.231300000000005</c:v>
                </c:pt>
                <c:pt idx="317">
                  <c:v>49.338433333333334</c:v>
                </c:pt>
                <c:pt idx="318">
                  <c:v>49.458850000000005</c:v>
                </c:pt>
                <c:pt idx="319">
                  <c:v>49.143500000000003</c:v>
                </c:pt>
                <c:pt idx="320">
                  <c:v>49.271633333333334</c:v>
                </c:pt>
                <c:pt idx="321">
                  <c:v>49.510449999999999</c:v>
                </c:pt>
                <c:pt idx="322">
                  <c:v>48.875133333333331</c:v>
                </c:pt>
                <c:pt idx="323">
                  <c:v>50.661433333333335</c:v>
                </c:pt>
                <c:pt idx="324">
                  <c:v>50.83636666666667</c:v>
                </c:pt>
                <c:pt idx="325">
                  <c:v>49.673466666666663</c:v>
                </c:pt>
                <c:pt idx="326">
                  <c:v>48.890783333333331</c:v>
                </c:pt>
                <c:pt idx="327">
                  <c:v>49.21691666666667</c:v>
                </c:pt>
                <c:pt idx="328">
                  <c:v>48.996200000000002</c:v>
                </c:pt>
                <c:pt idx="329">
                  <c:v>49.532183333333336</c:v>
                </c:pt>
                <c:pt idx="330">
                  <c:v>49.682383333333334</c:v>
                </c:pt>
                <c:pt idx="331">
                  <c:v>50.372683333333335</c:v>
                </c:pt>
                <c:pt idx="332">
                  <c:v>50.163933333333333</c:v>
                </c:pt>
                <c:pt idx="333">
                  <c:v>48.840633333333336</c:v>
                </c:pt>
                <c:pt idx="334">
                  <c:v>50.620950000000001</c:v>
                </c:pt>
                <c:pt idx="335">
                  <c:v>49.584666666666671</c:v>
                </c:pt>
                <c:pt idx="336">
                  <c:v>49.715450000000004</c:v>
                </c:pt>
                <c:pt idx="337">
                  <c:v>49.280200000000001</c:v>
                </c:pt>
                <c:pt idx="338">
                  <c:v>50.287033333333333</c:v>
                </c:pt>
                <c:pt idx="339">
                  <c:v>49.087883333333338</c:v>
                </c:pt>
                <c:pt idx="340">
                  <c:v>49.302299999999995</c:v>
                </c:pt>
                <c:pt idx="341">
                  <c:v>49.558366666666664</c:v>
                </c:pt>
                <c:pt idx="342">
                  <c:v>49.619583333333331</c:v>
                </c:pt>
                <c:pt idx="343">
                  <c:v>50.875583333333331</c:v>
                </c:pt>
                <c:pt idx="344">
                  <c:v>49.303766666666661</c:v>
                </c:pt>
                <c:pt idx="345">
                  <c:v>49.060666666666663</c:v>
                </c:pt>
                <c:pt idx="346">
                  <c:v>49.31165</c:v>
                </c:pt>
                <c:pt idx="347">
                  <c:v>49.333300000000001</c:v>
                </c:pt>
                <c:pt idx="348">
                  <c:v>49.317033333333335</c:v>
                </c:pt>
                <c:pt idx="349">
                  <c:v>50.611499999999999</c:v>
                </c:pt>
                <c:pt idx="350">
                  <c:v>50.689816666666665</c:v>
                </c:pt>
                <c:pt idx="351">
                  <c:v>50.816449999999996</c:v>
                </c:pt>
                <c:pt idx="352">
                  <c:v>49.124050000000004</c:v>
                </c:pt>
                <c:pt idx="353">
                  <c:v>50.466033333333336</c:v>
                </c:pt>
                <c:pt idx="354">
                  <c:v>49.056799999999996</c:v>
                </c:pt>
                <c:pt idx="355">
                  <c:v>50.11181666666667</c:v>
                </c:pt>
                <c:pt idx="356">
                  <c:v>50.807516666666665</c:v>
                </c:pt>
                <c:pt idx="357">
                  <c:v>50.310316666666665</c:v>
                </c:pt>
                <c:pt idx="358">
                  <c:v>50.754683333333332</c:v>
                </c:pt>
                <c:pt idx="359">
                  <c:v>49.967516666666668</c:v>
                </c:pt>
                <c:pt idx="360">
                  <c:v>49.548299999999998</c:v>
                </c:pt>
                <c:pt idx="361">
                  <c:v>49.601100000000002</c:v>
                </c:pt>
                <c:pt idx="362">
                  <c:v>48.957533333333338</c:v>
                </c:pt>
                <c:pt idx="363">
                  <c:v>49.369433333333333</c:v>
                </c:pt>
                <c:pt idx="364">
                  <c:v>49.451366666666672</c:v>
                </c:pt>
                <c:pt idx="365">
                  <c:v>50.454583333333339</c:v>
                </c:pt>
                <c:pt idx="366">
                  <c:v>50.14425</c:v>
                </c:pt>
                <c:pt idx="367">
                  <c:v>49.273966666666666</c:v>
                </c:pt>
                <c:pt idx="368">
                  <c:v>50.535449999999997</c:v>
                </c:pt>
                <c:pt idx="369">
                  <c:v>50.519783333333329</c:v>
                </c:pt>
                <c:pt idx="370">
                  <c:v>49.190099999999994</c:v>
                </c:pt>
                <c:pt idx="371">
                  <c:v>49.52003333333333</c:v>
                </c:pt>
                <c:pt idx="372">
                  <c:v>50.210283333333336</c:v>
                </c:pt>
                <c:pt idx="373">
                  <c:v>50.261716666666665</c:v>
                </c:pt>
                <c:pt idx="374">
                  <c:v>49.992750000000001</c:v>
                </c:pt>
                <c:pt idx="375">
                  <c:v>50.759483333333336</c:v>
                </c:pt>
                <c:pt idx="376">
                  <c:v>49.71658333333334</c:v>
                </c:pt>
                <c:pt idx="377">
                  <c:v>49.893933333333329</c:v>
                </c:pt>
                <c:pt idx="378">
                  <c:v>50.399866666666668</c:v>
                </c:pt>
                <c:pt idx="379">
                  <c:v>49.509500000000003</c:v>
                </c:pt>
                <c:pt idx="380">
                  <c:v>50.263783333333336</c:v>
                </c:pt>
                <c:pt idx="381">
                  <c:v>48.604216666666666</c:v>
                </c:pt>
                <c:pt idx="382">
                  <c:v>48.997450000000001</c:v>
                </c:pt>
                <c:pt idx="383">
                  <c:v>49.728016666666669</c:v>
                </c:pt>
                <c:pt idx="384">
                  <c:v>49.472149999999999</c:v>
                </c:pt>
                <c:pt idx="385">
                  <c:v>49.380133333333333</c:v>
                </c:pt>
                <c:pt idx="386">
                  <c:v>50.363933333333335</c:v>
                </c:pt>
                <c:pt idx="387">
                  <c:v>50.493050000000004</c:v>
                </c:pt>
                <c:pt idx="388">
                  <c:v>50.087083333333332</c:v>
                </c:pt>
                <c:pt idx="389">
                  <c:v>50.800999999999995</c:v>
                </c:pt>
                <c:pt idx="390">
                  <c:v>49.1038</c:v>
                </c:pt>
                <c:pt idx="391">
                  <c:v>49.491583333333331</c:v>
                </c:pt>
                <c:pt idx="392">
                  <c:v>49.247783333333331</c:v>
                </c:pt>
                <c:pt idx="393">
                  <c:v>49.65958333333333</c:v>
                </c:pt>
                <c:pt idx="394">
                  <c:v>50.316683333333337</c:v>
                </c:pt>
                <c:pt idx="395">
                  <c:v>49.994416666666666</c:v>
                </c:pt>
                <c:pt idx="396">
                  <c:v>49.491799999999998</c:v>
                </c:pt>
                <c:pt idx="397">
                  <c:v>50.137900000000002</c:v>
                </c:pt>
                <c:pt idx="398">
                  <c:v>48.952116666666669</c:v>
                </c:pt>
                <c:pt idx="399">
                  <c:v>48.631900000000002</c:v>
                </c:pt>
                <c:pt idx="400">
                  <c:v>49.937166666666663</c:v>
                </c:pt>
                <c:pt idx="401">
                  <c:v>49.09876666666667</c:v>
                </c:pt>
                <c:pt idx="402">
                  <c:v>49.19971666666666</c:v>
                </c:pt>
                <c:pt idx="403">
                  <c:v>49.348583333333337</c:v>
                </c:pt>
                <c:pt idx="404">
                  <c:v>49.430049999999994</c:v>
                </c:pt>
                <c:pt idx="405">
                  <c:v>49.446333333333328</c:v>
                </c:pt>
                <c:pt idx="406">
                  <c:v>49.232500000000002</c:v>
                </c:pt>
                <c:pt idx="407">
                  <c:v>49.201133333333338</c:v>
                </c:pt>
                <c:pt idx="408">
                  <c:v>49.407399999999996</c:v>
                </c:pt>
                <c:pt idx="409">
                  <c:v>49.96586666666667</c:v>
                </c:pt>
                <c:pt idx="410">
                  <c:v>48.925033333333332</c:v>
                </c:pt>
                <c:pt idx="411">
                  <c:v>50.220316666666669</c:v>
                </c:pt>
                <c:pt idx="412">
                  <c:v>49.272766666666669</c:v>
                </c:pt>
                <c:pt idx="413">
                  <c:v>49.231333333333332</c:v>
                </c:pt>
                <c:pt idx="414">
                  <c:v>50.043299999999995</c:v>
                </c:pt>
                <c:pt idx="415">
                  <c:v>49.960083333333337</c:v>
                </c:pt>
                <c:pt idx="416">
                  <c:v>50.257899999999999</c:v>
                </c:pt>
                <c:pt idx="417">
                  <c:v>50.416816666666662</c:v>
                </c:pt>
                <c:pt idx="418">
                  <c:v>49.319616666666668</c:v>
                </c:pt>
                <c:pt idx="419">
                  <c:v>49.168566666666663</c:v>
                </c:pt>
                <c:pt idx="420">
                  <c:v>49.316716666666672</c:v>
                </c:pt>
                <c:pt idx="421">
                  <c:v>50.068250000000006</c:v>
                </c:pt>
                <c:pt idx="422">
                  <c:v>50.085966666666671</c:v>
                </c:pt>
                <c:pt idx="423">
                  <c:v>50.531533333333336</c:v>
                </c:pt>
                <c:pt idx="424">
                  <c:v>49.508833333333335</c:v>
                </c:pt>
                <c:pt idx="425">
                  <c:v>49.986316666666667</c:v>
                </c:pt>
                <c:pt idx="426">
                  <c:v>50.736316666666667</c:v>
                </c:pt>
                <c:pt idx="427">
                  <c:v>49.620566666666669</c:v>
                </c:pt>
                <c:pt idx="428">
                  <c:v>48.582583333333339</c:v>
                </c:pt>
                <c:pt idx="429">
                  <c:v>48.691216666666662</c:v>
                </c:pt>
                <c:pt idx="430">
                  <c:v>50.1648</c:v>
                </c:pt>
                <c:pt idx="431">
                  <c:v>49.399783333333332</c:v>
                </c:pt>
                <c:pt idx="432">
                  <c:v>49.658749999999998</c:v>
                </c:pt>
                <c:pt idx="433">
                  <c:v>50.007966666666668</c:v>
                </c:pt>
                <c:pt idx="434">
                  <c:v>49.461466666666666</c:v>
                </c:pt>
                <c:pt idx="435">
                  <c:v>49.754283333333333</c:v>
                </c:pt>
                <c:pt idx="436">
                  <c:v>50.971716666666666</c:v>
                </c:pt>
                <c:pt idx="437">
                  <c:v>49.137933333333336</c:v>
                </c:pt>
                <c:pt idx="438">
                  <c:v>49.721933333333332</c:v>
                </c:pt>
                <c:pt idx="439">
                  <c:v>49.015216666666667</c:v>
                </c:pt>
                <c:pt idx="440">
                  <c:v>49.32855</c:v>
                </c:pt>
                <c:pt idx="441">
                  <c:v>50.311166666666665</c:v>
                </c:pt>
                <c:pt idx="442">
                  <c:v>49.087299999999999</c:v>
                </c:pt>
                <c:pt idx="443">
                  <c:v>48.878900000000002</c:v>
                </c:pt>
                <c:pt idx="444">
                  <c:v>49.102766666666668</c:v>
                </c:pt>
                <c:pt idx="445">
                  <c:v>49.276600000000002</c:v>
                </c:pt>
                <c:pt idx="446">
                  <c:v>48.94</c:v>
                </c:pt>
                <c:pt idx="447">
                  <c:v>49.879283333333333</c:v>
                </c:pt>
                <c:pt idx="448">
                  <c:v>49.430999999999997</c:v>
                </c:pt>
                <c:pt idx="449">
                  <c:v>49.928416666666664</c:v>
                </c:pt>
                <c:pt idx="450">
                  <c:v>50.518799999999999</c:v>
                </c:pt>
                <c:pt idx="451">
                  <c:v>49.92015</c:v>
                </c:pt>
                <c:pt idx="452">
                  <c:v>49.262349999999998</c:v>
                </c:pt>
                <c:pt idx="453">
                  <c:v>50.752766666666666</c:v>
                </c:pt>
                <c:pt idx="454">
                  <c:v>48.920583333333333</c:v>
                </c:pt>
                <c:pt idx="455">
                  <c:v>50.836449999999999</c:v>
                </c:pt>
                <c:pt idx="456">
                  <c:v>50.3369</c:v>
                </c:pt>
                <c:pt idx="457">
                  <c:v>49.098933333333335</c:v>
                </c:pt>
                <c:pt idx="458">
                  <c:v>50.133083333333332</c:v>
                </c:pt>
                <c:pt idx="459">
                  <c:v>50.581666666666671</c:v>
                </c:pt>
                <c:pt idx="460">
                  <c:v>49.787799999999997</c:v>
                </c:pt>
                <c:pt idx="461">
                  <c:v>50.027066666666663</c:v>
                </c:pt>
                <c:pt idx="462">
                  <c:v>50.88818333333333</c:v>
                </c:pt>
                <c:pt idx="463">
                  <c:v>49.72376666666667</c:v>
                </c:pt>
                <c:pt idx="464">
                  <c:v>48.609733333333338</c:v>
                </c:pt>
                <c:pt idx="465">
                  <c:v>49.404299999999999</c:v>
                </c:pt>
                <c:pt idx="466">
                  <c:v>49.776616666666669</c:v>
                </c:pt>
                <c:pt idx="467">
                  <c:v>50.691466666666663</c:v>
                </c:pt>
                <c:pt idx="468">
                  <c:v>49.294799999999995</c:v>
                </c:pt>
                <c:pt idx="469">
                  <c:v>50.813049999999997</c:v>
                </c:pt>
                <c:pt idx="470">
                  <c:v>50.883566666666667</c:v>
                </c:pt>
                <c:pt idx="471">
                  <c:v>50.732550000000003</c:v>
                </c:pt>
                <c:pt idx="472">
                  <c:v>49.392899999999997</c:v>
                </c:pt>
                <c:pt idx="473">
                  <c:v>49.33891666666667</c:v>
                </c:pt>
                <c:pt idx="474">
                  <c:v>48.682883333333329</c:v>
                </c:pt>
                <c:pt idx="475">
                  <c:v>49.6021</c:v>
                </c:pt>
                <c:pt idx="476">
                  <c:v>50.569116666666673</c:v>
                </c:pt>
                <c:pt idx="477">
                  <c:v>50.50705</c:v>
                </c:pt>
                <c:pt idx="478">
                  <c:v>49.623049999999999</c:v>
                </c:pt>
                <c:pt idx="479">
                  <c:v>48.994799999999998</c:v>
                </c:pt>
                <c:pt idx="480">
                  <c:v>50.322100000000006</c:v>
                </c:pt>
                <c:pt idx="481">
                  <c:v>50.611266666666666</c:v>
                </c:pt>
                <c:pt idx="482">
                  <c:v>49.620433333333331</c:v>
                </c:pt>
                <c:pt idx="483">
                  <c:v>49.510816666666663</c:v>
                </c:pt>
                <c:pt idx="484">
                  <c:v>49.375349999999997</c:v>
                </c:pt>
                <c:pt idx="485">
                  <c:v>50.713166666666666</c:v>
                </c:pt>
                <c:pt idx="486">
                  <c:v>50.966183333333333</c:v>
                </c:pt>
                <c:pt idx="487">
                  <c:v>50.636433333333336</c:v>
                </c:pt>
                <c:pt idx="488">
                  <c:v>49.262866666666667</c:v>
                </c:pt>
                <c:pt idx="489">
                  <c:v>49.114283333333333</c:v>
                </c:pt>
                <c:pt idx="490">
                  <c:v>50.072900000000004</c:v>
                </c:pt>
                <c:pt idx="491">
                  <c:v>50.553199999999997</c:v>
                </c:pt>
                <c:pt idx="492">
                  <c:v>50.86866666666667</c:v>
                </c:pt>
                <c:pt idx="493">
                  <c:v>48.808483333333328</c:v>
                </c:pt>
                <c:pt idx="494">
                  <c:v>48.854849999999999</c:v>
                </c:pt>
                <c:pt idx="495">
                  <c:v>50.870183333333337</c:v>
                </c:pt>
                <c:pt idx="496">
                  <c:v>49.125700000000002</c:v>
                </c:pt>
                <c:pt idx="497">
                  <c:v>48.8857</c:v>
                </c:pt>
                <c:pt idx="498">
                  <c:v>50.519550000000002</c:v>
                </c:pt>
                <c:pt idx="499">
                  <c:v>50.689</c:v>
                </c:pt>
                <c:pt idx="500">
                  <c:v>48.970916666666668</c:v>
                </c:pt>
                <c:pt idx="501">
                  <c:v>50.39008333333333</c:v>
                </c:pt>
                <c:pt idx="502">
                  <c:v>48.777383333333333</c:v>
                </c:pt>
                <c:pt idx="503">
                  <c:v>49.363033333333334</c:v>
                </c:pt>
                <c:pt idx="504">
                  <c:v>48.861200000000004</c:v>
                </c:pt>
                <c:pt idx="505">
                  <c:v>49.974916666666665</c:v>
                </c:pt>
                <c:pt idx="506">
                  <c:v>49.885100000000001</c:v>
                </c:pt>
                <c:pt idx="507">
                  <c:v>50.565966666666661</c:v>
                </c:pt>
                <c:pt idx="508">
                  <c:v>49.344466666666669</c:v>
                </c:pt>
                <c:pt idx="509">
                  <c:v>50.675616666666663</c:v>
                </c:pt>
                <c:pt idx="510">
                  <c:v>49.047999999999995</c:v>
                </c:pt>
                <c:pt idx="511">
                  <c:v>50.827083333333334</c:v>
                </c:pt>
                <c:pt idx="512">
                  <c:v>48.945249999999994</c:v>
                </c:pt>
                <c:pt idx="513">
                  <c:v>49.611516666666667</c:v>
                </c:pt>
                <c:pt idx="514">
                  <c:v>50.517699999999998</c:v>
                </c:pt>
                <c:pt idx="515">
                  <c:v>50.709966666666666</c:v>
                </c:pt>
                <c:pt idx="516">
                  <c:v>49.979666666666667</c:v>
                </c:pt>
                <c:pt idx="517">
                  <c:v>50.266333333333336</c:v>
                </c:pt>
                <c:pt idx="518">
                  <c:v>50.630299999999998</c:v>
                </c:pt>
                <c:pt idx="519">
                  <c:v>50.582833333333333</c:v>
                </c:pt>
                <c:pt idx="520">
                  <c:v>49.104050000000001</c:v>
                </c:pt>
                <c:pt idx="521">
                  <c:v>49.023616666666669</c:v>
                </c:pt>
                <c:pt idx="522">
                  <c:v>49.523616666666669</c:v>
                </c:pt>
                <c:pt idx="523">
                  <c:v>50.239699999999999</c:v>
                </c:pt>
                <c:pt idx="524">
                  <c:v>49.662549999999996</c:v>
                </c:pt>
                <c:pt idx="525">
                  <c:v>49.392933333333332</c:v>
                </c:pt>
                <c:pt idx="526">
                  <c:v>49.428166666666662</c:v>
                </c:pt>
                <c:pt idx="527">
                  <c:v>50.865966666666665</c:v>
                </c:pt>
                <c:pt idx="528">
                  <c:v>49.326750000000004</c:v>
                </c:pt>
                <c:pt idx="529">
                  <c:v>50.782916666666665</c:v>
                </c:pt>
                <c:pt idx="530">
                  <c:v>49.456483333333338</c:v>
                </c:pt>
                <c:pt idx="531">
                  <c:v>50.69873333333333</c:v>
                </c:pt>
                <c:pt idx="532">
                  <c:v>50.374450000000003</c:v>
                </c:pt>
                <c:pt idx="533">
                  <c:v>49.520249999999997</c:v>
                </c:pt>
                <c:pt idx="534">
                  <c:v>50.077900000000007</c:v>
                </c:pt>
                <c:pt idx="535">
                  <c:v>50.520516666666666</c:v>
                </c:pt>
                <c:pt idx="536">
                  <c:v>48.863750000000003</c:v>
                </c:pt>
                <c:pt idx="537">
                  <c:v>50.445599999999999</c:v>
                </c:pt>
                <c:pt idx="538">
                  <c:v>50.297466666666665</c:v>
                </c:pt>
                <c:pt idx="539">
                  <c:v>49.386866666666663</c:v>
                </c:pt>
                <c:pt idx="540">
                  <c:v>48.756616666666666</c:v>
                </c:pt>
                <c:pt idx="541">
                  <c:v>48.9758</c:v>
                </c:pt>
                <c:pt idx="542">
                  <c:v>50.586516666666668</c:v>
                </c:pt>
                <c:pt idx="543">
                  <c:v>50.732333333333337</c:v>
                </c:pt>
                <c:pt idx="544">
                  <c:v>51.005983333333333</c:v>
                </c:pt>
                <c:pt idx="545">
                  <c:v>50.89425</c:v>
                </c:pt>
                <c:pt idx="546">
                  <c:v>50.41728333333333</c:v>
                </c:pt>
                <c:pt idx="547">
                  <c:v>50.173833333333334</c:v>
                </c:pt>
                <c:pt idx="548">
                  <c:v>50.400983333333329</c:v>
                </c:pt>
                <c:pt idx="549">
                  <c:v>48.692416666666666</c:v>
                </c:pt>
                <c:pt idx="550">
                  <c:v>50.206133333333334</c:v>
                </c:pt>
                <c:pt idx="551">
                  <c:v>49.376750000000001</c:v>
                </c:pt>
                <c:pt idx="552">
                  <c:v>50.233499999999999</c:v>
                </c:pt>
                <c:pt idx="553">
                  <c:v>49.384999999999998</c:v>
                </c:pt>
                <c:pt idx="554">
                  <c:v>49.972450000000002</c:v>
                </c:pt>
                <c:pt idx="555">
                  <c:v>49.002249999999997</c:v>
                </c:pt>
                <c:pt idx="556">
                  <c:v>49.769183333333331</c:v>
                </c:pt>
                <c:pt idx="557">
                  <c:v>50.59236666666667</c:v>
                </c:pt>
                <c:pt idx="558">
                  <c:v>50.858716666666666</c:v>
                </c:pt>
                <c:pt idx="559">
                  <c:v>50.552683333333327</c:v>
                </c:pt>
                <c:pt idx="560">
                  <c:v>50.550749999999994</c:v>
                </c:pt>
                <c:pt idx="561">
                  <c:v>49.666533333333334</c:v>
                </c:pt>
                <c:pt idx="562">
                  <c:v>49.464516666666668</c:v>
                </c:pt>
                <c:pt idx="563">
                  <c:v>50.622166666666665</c:v>
                </c:pt>
                <c:pt idx="564">
                  <c:v>49.750950000000003</c:v>
                </c:pt>
                <c:pt idx="565">
                  <c:v>49.654399999999995</c:v>
                </c:pt>
                <c:pt idx="566">
                  <c:v>49.135633333333331</c:v>
                </c:pt>
                <c:pt idx="567">
                  <c:v>50.761333333333333</c:v>
                </c:pt>
                <c:pt idx="568">
                  <c:v>49.419750000000001</c:v>
                </c:pt>
                <c:pt idx="570">
                  <c:v>50.69533333333333</c:v>
                </c:pt>
                <c:pt idx="571">
                  <c:v>49.366683333333334</c:v>
                </c:pt>
                <c:pt idx="572">
                  <c:v>50.523066666666665</c:v>
                </c:pt>
                <c:pt idx="573">
                  <c:v>49.436466666666661</c:v>
                </c:pt>
                <c:pt idx="574">
                  <c:v>49.079000000000001</c:v>
                </c:pt>
                <c:pt idx="575">
                  <c:v>49.618433333333336</c:v>
                </c:pt>
                <c:pt idx="576">
                  <c:v>49.898249999999997</c:v>
                </c:pt>
                <c:pt idx="577">
                  <c:v>50.689799999999998</c:v>
                </c:pt>
                <c:pt idx="578">
                  <c:v>48.825300000000006</c:v>
                </c:pt>
                <c:pt idx="579">
                  <c:v>49.135783333333336</c:v>
                </c:pt>
                <c:pt idx="580">
                  <c:v>50.136099999999999</c:v>
                </c:pt>
                <c:pt idx="581">
                  <c:v>50.200883333333337</c:v>
                </c:pt>
                <c:pt idx="582">
                  <c:v>50.699199999999998</c:v>
                </c:pt>
                <c:pt idx="583">
                  <c:v>50.14008333333333</c:v>
                </c:pt>
                <c:pt idx="584">
                  <c:v>48.93431666666666</c:v>
                </c:pt>
                <c:pt idx="585">
                  <c:v>50.514400000000002</c:v>
                </c:pt>
                <c:pt idx="586">
                  <c:v>50.516583333333337</c:v>
                </c:pt>
                <c:pt idx="587">
                  <c:v>49.584850000000003</c:v>
                </c:pt>
                <c:pt idx="588">
                  <c:v>50.842466666666667</c:v>
                </c:pt>
                <c:pt idx="589">
                  <c:v>49.919683333333332</c:v>
                </c:pt>
                <c:pt idx="590">
                  <c:v>49.402566666666665</c:v>
                </c:pt>
                <c:pt idx="591">
                  <c:v>49.243816666666667</c:v>
                </c:pt>
                <c:pt idx="592">
                  <c:v>50.697183333333328</c:v>
                </c:pt>
                <c:pt idx="593">
                  <c:v>50.452850000000005</c:v>
                </c:pt>
                <c:pt idx="594">
                  <c:v>50.594033333333336</c:v>
                </c:pt>
                <c:pt idx="595">
                  <c:v>48.94905</c:v>
                </c:pt>
                <c:pt idx="596">
                  <c:v>49.311349999999997</c:v>
                </c:pt>
                <c:pt idx="597">
                  <c:v>50.125133333333331</c:v>
                </c:pt>
                <c:pt idx="598">
                  <c:v>50.143616666666667</c:v>
                </c:pt>
                <c:pt idx="599">
                  <c:v>50.510966666666668</c:v>
                </c:pt>
                <c:pt idx="600">
                  <c:v>49.898400000000002</c:v>
                </c:pt>
                <c:pt idx="601">
                  <c:v>50.698783333333331</c:v>
                </c:pt>
                <c:pt idx="602">
                  <c:v>50.453516666666673</c:v>
                </c:pt>
                <c:pt idx="603">
                  <c:v>49.025750000000002</c:v>
                </c:pt>
                <c:pt idx="604">
                  <c:v>50.708866666666673</c:v>
                </c:pt>
                <c:pt idx="605">
                  <c:v>48.653149999999997</c:v>
                </c:pt>
                <c:pt idx="606">
                  <c:v>50.04548333333333</c:v>
                </c:pt>
                <c:pt idx="607">
                  <c:v>49.891199999999998</c:v>
                </c:pt>
                <c:pt idx="608">
                  <c:v>49.394183333333331</c:v>
                </c:pt>
                <c:pt idx="609">
                  <c:v>50.527000000000001</c:v>
                </c:pt>
                <c:pt idx="610">
                  <c:v>50.570983333333338</c:v>
                </c:pt>
                <c:pt idx="611">
                  <c:v>49.810133333333333</c:v>
                </c:pt>
                <c:pt idx="612">
                  <c:v>49.388233333333332</c:v>
                </c:pt>
                <c:pt idx="613">
                  <c:v>49.583983333333336</c:v>
                </c:pt>
                <c:pt idx="614">
                  <c:v>49.771633333333334</c:v>
                </c:pt>
                <c:pt idx="615">
                  <c:v>50.629600000000003</c:v>
                </c:pt>
                <c:pt idx="616">
                  <c:v>49.130400000000002</c:v>
                </c:pt>
                <c:pt idx="617">
                  <c:v>50.058633333333333</c:v>
                </c:pt>
                <c:pt idx="618">
                  <c:v>49.680900000000001</c:v>
                </c:pt>
                <c:pt idx="619">
                  <c:v>49.76455</c:v>
                </c:pt>
                <c:pt idx="620">
                  <c:v>50.231950000000005</c:v>
                </c:pt>
                <c:pt idx="621">
                  <c:v>49.827616666666671</c:v>
                </c:pt>
                <c:pt idx="622">
                  <c:v>50.394399999999997</c:v>
                </c:pt>
                <c:pt idx="623">
                  <c:v>50.192449999999994</c:v>
                </c:pt>
                <c:pt idx="624">
                  <c:v>48.938783333333333</c:v>
                </c:pt>
                <c:pt idx="625">
                  <c:v>50.668549999999996</c:v>
                </c:pt>
                <c:pt idx="626">
                  <c:v>48.776266666666665</c:v>
                </c:pt>
                <c:pt idx="627">
                  <c:v>49.154466666666664</c:v>
                </c:pt>
                <c:pt idx="628">
                  <c:v>50.269999999999996</c:v>
                </c:pt>
                <c:pt idx="629">
                  <c:v>50.205600000000004</c:v>
                </c:pt>
                <c:pt idx="630">
                  <c:v>49.565483333333333</c:v>
                </c:pt>
                <c:pt idx="631">
                  <c:v>49.030416666666667</c:v>
                </c:pt>
                <c:pt idx="632">
                  <c:v>49.820233333333334</c:v>
                </c:pt>
                <c:pt idx="633">
                  <c:v>50.793866666666666</c:v>
                </c:pt>
                <c:pt idx="634">
                  <c:v>50.752316666666665</c:v>
                </c:pt>
                <c:pt idx="635">
                  <c:v>50.09726666666667</c:v>
                </c:pt>
                <c:pt idx="636">
                  <c:v>50.353233333333336</c:v>
                </c:pt>
                <c:pt idx="637">
                  <c:v>48.837633333333336</c:v>
                </c:pt>
                <c:pt idx="638">
                  <c:v>50.76038333333333</c:v>
                </c:pt>
                <c:pt idx="639">
                  <c:v>49.125700000000002</c:v>
                </c:pt>
                <c:pt idx="640">
                  <c:v>49.592883333333333</c:v>
                </c:pt>
                <c:pt idx="641">
                  <c:v>50.824883333333339</c:v>
                </c:pt>
                <c:pt idx="642">
                  <c:v>49.417333333333332</c:v>
                </c:pt>
                <c:pt idx="643">
                  <c:v>49.586033333333333</c:v>
                </c:pt>
                <c:pt idx="644">
                  <c:v>49.097766666666672</c:v>
                </c:pt>
                <c:pt idx="645">
                  <c:v>49.304583333333333</c:v>
                </c:pt>
                <c:pt idx="646">
                  <c:v>50.997283333333336</c:v>
                </c:pt>
                <c:pt idx="647">
                  <c:v>49.935199999999995</c:v>
                </c:pt>
                <c:pt idx="648">
                  <c:v>50.759766666666664</c:v>
                </c:pt>
                <c:pt idx="649">
                  <c:v>50.593466666666671</c:v>
                </c:pt>
                <c:pt idx="650">
                  <c:v>49.197399999999995</c:v>
                </c:pt>
                <c:pt idx="651">
                  <c:v>50.638416666666664</c:v>
                </c:pt>
              </c:numCache>
            </c:numRef>
          </c:yVal>
          <c:smooth val="0"/>
        </c:ser>
        <c:ser>
          <c:idx val="1"/>
          <c:order val="1"/>
          <c:tx>
            <c:v>jo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'Ultratisícovky a ultrakopce'!$P$3:$P$654</c:f>
              <c:numCache>
                <c:formatCode>0.00</c:formatCode>
                <c:ptCount val="6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</c:numCache>
            </c:numRef>
          </c:xVal>
          <c:yVal>
            <c:numRef>
              <c:f>'Ultratisícovky a ultrakopce'!$Q$3:$Q$654</c:f>
              <c:numCache>
                <c:formatCode>0.00</c:formatCode>
                <c:ptCount val="6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717440"/>
        <c:axId val="139718016"/>
      </c:scatterChart>
      <c:valAx>
        <c:axId val="139717440"/>
        <c:scaling>
          <c:orientation val="minMax"/>
          <c:max val="18.78"/>
          <c:min val="12.2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700" b="1" i="0" u="none" strike="noStrike" baseline="0">
                <a:solidFill>
                  <a:srgbClr val="808080"/>
                </a:solidFill>
                <a:latin typeface="Tahoma"/>
                <a:ea typeface="Tahoma"/>
                <a:cs typeface="Tahoma"/>
              </a:defRPr>
            </a:pPr>
            <a:endParaRPr lang="cs-CZ"/>
          </a:p>
        </c:txPr>
        <c:crossAx val="139718016"/>
        <c:crossesAt val="51.01"/>
        <c:crossBetween val="midCat"/>
      </c:valAx>
      <c:valAx>
        <c:axId val="139718016"/>
        <c:scaling>
          <c:orientation val="minMax"/>
          <c:max val="51.07"/>
          <c:min val="48.57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700" b="1" i="0" u="none" strike="noStrike" baseline="0">
                <a:solidFill>
                  <a:srgbClr val="808080"/>
                </a:solidFill>
                <a:latin typeface="Tahoma"/>
                <a:ea typeface="Tahoma"/>
                <a:cs typeface="Tahoma"/>
              </a:defRPr>
            </a:pPr>
            <a:endParaRPr lang="cs-CZ"/>
          </a:p>
        </c:txPr>
        <c:crossAx val="139717440"/>
        <c:crossesAt val="12.3"/>
        <c:crossBetween val="midCat"/>
        <c:maj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700" b="1" i="0" u="none" strike="noStrike" baseline="0">
          <a:solidFill>
            <a:srgbClr val="000000"/>
          </a:solidFill>
          <a:latin typeface="Tahoma"/>
          <a:ea typeface="Tahoma"/>
          <a:cs typeface="Tahoma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559</xdr:row>
      <xdr:rowOff>95250</xdr:rowOff>
    </xdr:from>
    <xdr:to>
      <xdr:col>19</xdr:col>
      <xdr:colOff>9525</xdr:colOff>
      <xdr:row>597</xdr:row>
      <xdr:rowOff>57150</xdr:rowOff>
    </xdr:to>
    <xdr:pic>
      <xdr:nvPicPr>
        <xdr:cNvPr id="2" name="Picture 3" descr="MapaCZ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866250"/>
          <a:ext cx="9191625" cy="502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559</xdr:row>
      <xdr:rowOff>0</xdr:rowOff>
    </xdr:from>
    <xdr:to>
      <xdr:col>19</xdr:col>
      <xdr:colOff>9525</xdr:colOff>
      <xdr:row>599</xdr:row>
      <xdr:rowOff>0</xdr:rowOff>
    </xdr:to>
    <xdr:graphicFrame macro="">
      <xdr:nvGraphicFramePr>
        <xdr:cNvPr id="3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654</xdr:row>
      <xdr:rowOff>95250</xdr:rowOff>
    </xdr:from>
    <xdr:to>
      <xdr:col>19</xdr:col>
      <xdr:colOff>9525</xdr:colOff>
      <xdr:row>692</xdr:row>
      <xdr:rowOff>57150</xdr:rowOff>
    </xdr:to>
    <xdr:pic>
      <xdr:nvPicPr>
        <xdr:cNvPr id="2" name="Picture 3" descr="MapaCZ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66350"/>
          <a:ext cx="9191625" cy="502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654</xdr:row>
      <xdr:rowOff>0</xdr:rowOff>
    </xdr:from>
    <xdr:to>
      <xdr:col>19</xdr:col>
      <xdr:colOff>9525</xdr:colOff>
      <xdr:row>694</xdr:row>
      <xdr:rowOff>0</xdr:rowOff>
    </xdr:to>
    <xdr:graphicFrame macro="">
      <xdr:nvGraphicFramePr>
        <xdr:cNvPr id="3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/Downloads/Ultrakopce+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/Downloads/Seznam%20-%20(Ultra)tis&#237;covky%20a%20prominenc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Ultrahory+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hoří"/>
      <sheetName val="&gt;100"/>
      <sheetName val="JF"/>
      <sheetName val="OST"/>
      <sheetName val="UTpohoří"/>
      <sheetName val="ŠU"/>
      <sheetName val="ŠP"/>
      <sheetName val="ČL"/>
      <sheetName val="HJ"/>
      <sheetName val="KH"/>
      <sheetName val="HH"/>
      <sheetName val="JA"/>
      <sheetName val="NH"/>
      <sheetName val="KK"/>
      <sheetName val="HV"/>
      <sheetName val="RH"/>
      <sheetName val="ČS"/>
      <sheetName val="RP"/>
      <sheetName val="MB"/>
      <sheetName val="JK"/>
      <sheetName val="LH"/>
      <sheetName val="OH"/>
      <sheetName val="JH"/>
      <sheetName val="KS"/>
      <sheetName val="BV"/>
    </sheetNames>
    <sheetDataSet>
      <sheetData sheetId="0"/>
      <sheetData sheetId="1"/>
      <sheetData sheetId="2"/>
      <sheetData sheetId="3">
        <row r="258">
          <cell r="B258" t="str">
            <v>Vlašimská pahorkatina</v>
          </cell>
        </row>
        <row r="263">
          <cell r="B263" t="str">
            <v>Táborská pahorkatina</v>
          </cell>
        </row>
        <row r="266">
          <cell r="B266" t="str">
            <v>Blatenská pahorkatina</v>
          </cell>
        </row>
        <row r="272">
          <cell r="B272" t="str">
            <v>Bobravská vrchovina</v>
          </cell>
        </row>
        <row r="278">
          <cell r="B278" t="str">
            <v>Drahanská vrchovina</v>
          </cell>
        </row>
        <row r="283">
          <cell r="B283" t="str">
            <v>Javořická vrchovina</v>
          </cell>
        </row>
        <row r="287">
          <cell r="B287" t="str">
            <v>Jevišovická pahorkatina</v>
          </cell>
        </row>
        <row r="288">
          <cell r="B288" t="str">
            <v>Křemešnická vrchovina</v>
          </cell>
        </row>
        <row r="297">
          <cell r="B297" t="str">
            <v>Hornosázavská pahorkatina</v>
          </cell>
        </row>
        <row r="298">
          <cell r="B298" t="str">
            <v>Železné hory</v>
          </cell>
        </row>
        <row r="301">
          <cell r="B301" t="str">
            <v>Hornosvratecká vrchovina</v>
          </cell>
        </row>
        <row r="310">
          <cell r="B310" t="str">
            <v>Křižanovská vrchovina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H"/>
      <sheetName val="KS"/>
      <sheetName val="KH"/>
      <sheetName val="KK"/>
      <sheetName val="OH"/>
      <sheetName val="RH"/>
      <sheetName val="HJ"/>
      <sheetName val="MB"/>
      <sheetName val="NH"/>
      <sheetName val="ŠP"/>
      <sheetName val="Brdy"/>
      <sheetName val="ŠU.geo"/>
      <sheetName val="mapCSV"/>
      <sheetName val="mapKML"/>
      <sheetName val="frontpage"/>
      <sheetName val="publish"/>
      <sheetName val="&gt; 100"/>
      <sheetName val="počty"/>
      <sheetName val="JiříFišer"/>
      <sheetName val="db"/>
      <sheetName val="ind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1">
          <cell r="A1" t="str">
            <v>VRCHOL</v>
          </cell>
        </row>
        <row r="2">
          <cell r="A2" t="str">
            <v>Hora</v>
          </cell>
          <cell r="B2" t="str">
            <v>Pohoří</v>
          </cell>
          <cell r="C2" t="str">
            <v>Stát</v>
          </cell>
          <cell r="D2" t="str">
            <v>GPS</v>
          </cell>
          <cell r="E2" t="str">
            <v>mnm</v>
          </cell>
          <cell r="F2" t="str">
            <v>Prominence</v>
          </cell>
          <cell r="G2" t="str">
            <v>Domi
nance</v>
          </cell>
          <cell r="H2" t="str">
            <v>Izol
ace</v>
          </cell>
          <cell r="I2" t="str">
            <v>Isolation parent</v>
          </cell>
          <cell r="J2" t="str">
            <v>Sedlo</v>
          </cell>
          <cell r="K2" t="str">
            <v>GPS</v>
          </cell>
          <cell r="L2" t="str">
            <v>mnm</v>
          </cell>
          <cell r="M2" t="str">
            <v>přesnost</v>
          </cell>
          <cell r="N2" t="str">
            <v>Line parent  (15 m)</v>
          </cell>
          <cell r="O2" t="str">
            <v>kont
rola0</v>
          </cell>
          <cell r="P2" t="str">
            <v>Prominence parent</v>
          </cell>
          <cell r="Q2" t="str">
            <v>kont
rola1</v>
          </cell>
          <cell r="R2" t="str">
            <v>Island parent</v>
          </cell>
          <cell r="S2" t="str">
            <v>kont
rola2</v>
          </cell>
          <cell r="T2" t="str">
            <v>zdroj(e)</v>
          </cell>
        </row>
        <row r="3">
          <cell r="A3" t="str">
            <v>Smrk (JH)</v>
          </cell>
        </row>
        <row r="4">
          <cell r="A4" t="str">
            <v>Jizera</v>
          </cell>
        </row>
        <row r="5">
          <cell r="A5" t="str">
            <v>Smědavská hora</v>
          </cell>
        </row>
        <row r="6">
          <cell r="A6" t="str">
            <v>Na Kneipě</v>
          </cell>
        </row>
        <row r="7">
          <cell r="A7" t="str">
            <v>Polední kameny</v>
          </cell>
        </row>
        <row r="8">
          <cell r="A8" t="str">
            <v>Černá hora (JH)</v>
          </cell>
        </row>
        <row r="9">
          <cell r="A9" t="str">
            <v>Bílá smrt</v>
          </cell>
        </row>
        <row r="10">
          <cell r="A10" t="str">
            <v>Sněžné věžičky</v>
          </cell>
        </row>
        <row r="11">
          <cell r="A11" t="str">
            <v>Holubník</v>
          </cell>
        </row>
        <row r="12">
          <cell r="A12" t="str">
            <v>Ptačí kupy</v>
          </cell>
        </row>
        <row r="13">
          <cell r="A13" t="str">
            <v>Černý vrch</v>
          </cell>
        </row>
        <row r="14">
          <cell r="A14" t="str">
            <v>Zámky</v>
          </cell>
        </row>
        <row r="15">
          <cell r="A15" t="str">
            <v>Bukovec</v>
          </cell>
        </row>
        <row r="16">
          <cell r="A16" t="str">
            <v>Jelení stráň</v>
          </cell>
        </row>
        <row r="17">
          <cell r="A17" t="str">
            <v>Milíř</v>
          </cell>
        </row>
        <row r="18">
          <cell r="A18" t="str">
            <v>Ještěd</v>
          </cell>
        </row>
        <row r="19">
          <cell r="A19" t="str">
            <v>Wysoka Kopa</v>
          </cell>
        </row>
        <row r="20">
          <cell r="A20" t="str">
            <v>Králický Sněžník</v>
          </cell>
        </row>
        <row r="21">
          <cell r="A21" t="str">
            <v>Malý Sněžník</v>
          </cell>
        </row>
        <row r="22">
          <cell r="A22" t="str">
            <v>Hraniční skály</v>
          </cell>
        </row>
        <row r="23">
          <cell r="A23" t="str">
            <v>Hleďsebe</v>
          </cell>
        </row>
        <row r="24">
          <cell r="A24" t="str">
            <v>Klepý</v>
          </cell>
        </row>
        <row r="25">
          <cell r="A25" t="str">
            <v>Sušina</v>
          </cell>
        </row>
        <row r="26">
          <cell r="A26" t="str">
            <v>Černá kupa</v>
          </cell>
        </row>
        <row r="27">
          <cell r="A27" t="str">
            <v>Stříbrnická</v>
          </cell>
        </row>
        <row r="28">
          <cell r="A28" t="str">
            <v>Podbělka</v>
          </cell>
        </row>
        <row r="29">
          <cell r="A29" t="str">
            <v>Uhlisko</v>
          </cell>
        </row>
        <row r="30">
          <cell r="A30" t="str">
            <v>Slamník</v>
          </cell>
        </row>
        <row r="31">
          <cell r="A31" t="str">
            <v>Babuše</v>
          </cell>
        </row>
        <row r="32">
          <cell r="A32" t="str">
            <v>Souš</v>
          </cell>
        </row>
        <row r="33">
          <cell r="A33" t="str">
            <v>Srázná S</v>
          </cell>
        </row>
        <row r="34">
          <cell r="A34" t="str">
            <v>Srázná J</v>
          </cell>
        </row>
        <row r="35">
          <cell r="A35" t="str">
            <v>Jeřáb</v>
          </cell>
        </row>
        <row r="36">
          <cell r="A36" t="str">
            <v>Praděd</v>
          </cell>
        </row>
        <row r="37">
          <cell r="A37" t="str">
            <v>Luboch</v>
          </cell>
        </row>
        <row r="38">
          <cell r="A38" t="str">
            <v>Szrenica</v>
          </cell>
        </row>
        <row r="39">
          <cell r="A39" t="str">
            <v>Vysoké Kolo</v>
          </cell>
        </row>
        <row r="40">
          <cell r="A40" t="str">
            <v>Violík</v>
          </cell>
        </row>
        <row r="41">
          <cell r="A41" t="str">
            <v>Wavel</v>
          </cell>
        </row>
        <row r="42">
          <cell r="A42" t="str">
            <v>Luční hora</v>
          </cell>
        </row>
        <row r="43">
          <cell r="A43" t="str">
            <v>Studniční hora</v>
          </cell>
        </row>
        <row r="44">
          <cell r="A44" t="str">
            <v>Zadní planina</v>
          </cell>
        </row>
        <row r="45">
          <cell r="A45" t="str">
            <v>Liščí hora (KK)</v>
          </cell>
        </row>
        <row r="46">
          <cell r="A46" t="str">
            <v>Černá hora (KK)</v>
          </cell>
        </row>
        <row r="47">
          <cell r="A47" t="str">
            <v>Sněžka</v>
          </cell>
        </row>
        <row r="48">
          <cell r="A48" t="str">
            <v>Babia hora</v>
          </cell>
        </row>
        <row r="49">
          <cell r="A49" t="str">
            <v>Gerlachovský štít</v>
          </cell>
        </row>
        <row r="50">
          <cell r="A50" t="str">
            <v>Mont Blanc</v>
          </cell>
        </row>
        <row r="51">
          <cell r="A51" t="str">
            <v>Mount Everest</v>
          </cell>
        </row>
      </sheetData>
      <sheetData sheetId="20">
        <row r="1">
          <cell r="F1" t="str">
            <v>STÁTY</v>
          </cell>
          <cell r="I1" t="str">
            <v>ZDROJE</v>
          </cell>
        </row>
        <row r="2">
          <cell r="B2" t="str">
            <v>zkratka</v>
          </cell>
          <cell r="C2" t="str">
            <v>název</v>
          </cell>
          <cell r="F2" t="str">
            <v>zkratka</v>
          </cell>
          <cell r="I2" t="str">
            <v>zkratka</v>
          </cell>
        </row>
        <row r="3">
          <cell r="C3" t="str">
            <v>Alpy</v>
          </cell>
          <cell r="F3" t="str">
            <v>CZ</v>
          </cell>
          <cell r="I3" t="str">
            <v>JF</v>
          </cell>
        </row>
        <row r="4">
          <cell r="C4" t="str">
            <v>Bobravská vrchovina</v>
          </cell>
          <cell r="F4" t="str">
            <v>FR</v>
          </cell>
          <cell r="I4" t="str">
            <v>MM</v>
          </cell>
        </row>
        <row r="5">
          <cell r="C5" t="str">
            <v>Bílé Karpaty</v>
          </cell>
          <cell r="F5" t="str">
            <v>NP</v>
          </cell>
          <cell r="I5" t="str">
            <v>wiki.de</v>
          </cell>
        </row>
        <row r="6">
          <cell r="C6" t="str">
            <v>Blatenská pahorkatina</v>
          </cell>
          <cell r="F6" t="str">
            <v>PL</v>
          </cell>
          <cell r="I6" t="str">
            <v>wiki.en</v>
          </cell>
        </row>
        <row r="7">
          <cell r="C7" t="str">
            <v>Broumovská vrchovina</v>
          </cell>
          <cell r="F7" t="str">
            <v>SK</v>
          </cell>
          <cell r="I7" t="str">
            <v>wiki.pl</v>
          </cell>
        </row>
        <row r="8">
          <cell r="C8" t="str">
            <v>Benešovská pahorkatina</v>
          </cell>
        </row>
        <row r="9">
          <cell r="C9" t="str">
            <v>Brdská vrchovina</v>
          </cell>
        </row>
        <row r="10">
          <cell r="C10" t="str">
            <v>Boskovická brázda</v>
          </cell>
        </row>
        <row r="11">
          <cell r="C11" t="str">
            <v>Chebská pánev</v>
          </cell>
        </row>
        <row r="12">
          <cell r="C12" t="str">
            <v>Chvojnická pahorkatina</v>
          </cell>
        </row>
        <row r="13">
          <cell r="C13" t="str">
            <v>Českobudějovická pánev</v>
          </cell>
        </row>
        <row r="14">
          <cell r="C14" t="str">
            <v>Český les</v>
          </cell>
        </row>
        <row r="15">
          <cell r="C15" t="str">
            <v>České středohoří</v>
          </cell>
        </row>
        <row r="16">
          <cell r="C16" t="str">
            <v>Děčínská vrchovina</v>
          </cell>
        </row>
        <row r="17">
          <cell r="C17" t="str">
            <v>Doupovské hory</v>
          </cell>
        </row>
        <row r="18">
          <cell r="C18" t="str">
            <v>Dolnomoravský úval</v>
          </cell>
        </row>
        <row r="19">
          <cell r="C19" t="str">
            <v>Dolnooharská tabule</v>
          </cell>
        </row>
        <row r="20">
          <cell r="C20" t="str">
            <v>Drahanská vrchovina</v>
          </cell>
        </row>
        <row r="21">
          <cell r="C21" t="str">
            <v>Dyjsko-svratecký úval</v>
          </cell>
        </row>
        <row r="22">
          <cell r="C22" t="str">
            <v>Džbán</v>
          </cell>
        </row>
        <row r="23">
          <cell r="C23" t="str">
            <v>Frýdlantská pahorkatina</v>
          </cell>
        </row>
        <row r="24">
          <cell r="C24" t="str">
            <v>Hostýnsko-vsetínská hornatina</v>
          </cell>
        </row>
        <row r="25">
          <cell r="C25" t="str">
            <v>Himálaj</v>
          </cell>
        </row>
        <row r="26">
          <cell r="C26" t="str">
            <v>Hrubý Jeseník</v>
          </cell>
        </row>
        <row r="27">
          <cell r="C27" t="str">
            <v>Hornomoravský úval</v>
          </cell>
        </row>
        <row r="28">
          <cell r="C28" t="str">
            <v>Hornosázavská pahorkatina</v>
          </cell>
        </row>
        <row r="29">
          <cell r="C29" t="str">
            <v>Hořovická pahorkatina</v>
          </cell>
        </row>
        <row r="30">
          <cell r="C30" t="str">
            <v>Hornosvratecká vrchovina</v>
          </cell>
        </row>
        <row r="31">
          <cell r="C31" t="str">
            <v>Hanušovická vrchovina</v>
          </cell>
        </row>
        <row r="32">
          <cell r="C32" t="str">
            <v>Chřiby</v>
          </cell>
        </row>
        <row r="33">
          <cell r="C33" t="str">
            <v>Javorníky</v>
          </cell>
        </row>
        <row r="34">
          <cell r="C34" t="str">
            <v>Jablunkovská brázda</v>
          </cell>
        </row>
        <row r="35">
          <cell r="C35" t="str">
            <v>Jičínská pahorkatina</v>
          </cell>
        </row>
        <row r="36">
          <cell r="C36" t="str">
            <v>Jizerské hory</v>
          </cell>
        </row>
        <row r="37">
          <cell r="C37" t="str">
            <v>Ještědsko-kozákovský hřbet</v>
          </cell>
        </row>
        <row r="38">
          <cell r="C38" t="str">
            <v>Jablunkovské mezihoří</v>
          </cell>
        </row>
        <row r="39">
          <cell r="C39" t="str">
            <v>Javořická vrchovina</v>
          </cell>
        </row>
        <row r="40">
          <cell r="C40" t="str">
            <v>Jevišovická pahorkatina</v>
          </cell>
        </row>
        <row r="41">
          <cell r="C41" t="str">
            <v>Jizerská tabule</v>
          </cell>
        </row>
        <row r="42">
          <cell r="C42" t="str">
            <v>Krušné hory</v>
          </cell>
        </row>
        <row r="43">
          <cell r="C43" t="str">
            <v>Kyjovská pahorkatina</v>
          </cell>
        </row>
        <row r="44">
          <cell r="C44" t="str">
            <v>Krkonoše</v>
          </cell>
        </row>
        <row r="45">
          <cell r="C45" t="str">
            <v>Kladská kotlina</v>
          </cell>
        </row>
        <row r="46">
          <cell r="C46" t="str">
            <v>Křemešnická vrchovina</v>
          </cell>
        </row>
        <row r="47">
          <cell r="C47" t="str">
            <v>Krkonošské podhůří</v>
          </cell>
        </row>
        <row r="48">
          <cell r="C48" t="str">
            <v>Králický Sněžník</v>
          </cell>
        </row>
        <row r="49">
          <cell r="C49" t="str">
            <v>Křivoklátská vrchovina</v>
          </cell>
        </row>
        <row r="50">
          <cell r="C50" t="str">
            <v>Křižanovská vrchovina</v>
          </cell>
        </row>
        <row r="51">
          <cell r="C51" t="str">
            <v>Lužické hory</v>
          </cell>
        </row>
        <row r="52">
          <cell r="C52" t="str">
            <v>Litenčická pahorkatina</v>
          </cell>
        </row>
        <row r="53">
          <cell r="C53" t="str">
            <v>Moravskoslezské Beskydy</v>
          </cell>
        </row>
        <row r="54">
          <cell r="C54" t="str">
            <v>Mohelnická brázda</v>
          </cell>
        </row>
        <row r="55">
          <cell r="C55" t="str">
            <v>Mikulovská vrchovina</v>
          </cell>
        </row>
        <row r="56">
          <cell r="C56" t="str">
            <v>Moravská brána</v>
          </cell>
        </row>
        <row r="57">
          <cell r="C57" t="str">
            <v>Mostecká pánev</v>
          </cell>
        </row>
        <row r="58">
          <cell r="C58" t="str">
            <v>Novohradské hory</v>
          </cell>
        </row>
        <row r="59">
          <cell r="C59" t="str">
            <v>Nízký Jeseník</v>
          </cell>
        </row>
        <row r="60">
          <cell r="C60" t="str">
            <v>Novohradské podhůří</v>
          </cell>
        </row>
        <row r="61">
          <cell r="C61" t="str">
            <v>Orlické hory</v>
          </cell>
        </row>
        <row r="62">
          <cell r="C62" t="str">
            <v>Opavská pahorkatina</v>
          </cell>
        </row>
        <row r="63">
          <cell r="C63" t="str">
            <v>Orlická tabule</v>
          </cell>
        </row>
        <row r="64">
          <cell r="C64" t="str">
            <v>Ostravská pánev</v>
          </cell>
        </row>
        <row r="65">
          <cell r="C65" t="str">
            <v>Podbeskydská pahorkatina</v>
          </cell>
        </row>
        <row r="66">
          <cell r="C66" t="str">
            <v>Podčeskoleská pahorkatina</v>
          </cell>
        </row>
        <row r="67">
          <cell r="C67" t="str">
            <v>Plaská pahorkatina</v>
          </cell>
        </row>
        <row r="68">
          <cell r="C68" t="str">
            <v>Podorlická pahorkatina</v>
          </cell>
        </row>
        <row r="69">
          <cell r="C69" t="str">
            <v>Pražská plošina</v>
          </cell>
        </row>
        <row r="70">
          <cell r="C70" t="str">
            <v>Rychlebské hory</v>
          </cell>
        </row>
        <row r="71">
          <cell r="C71" t="str">
            <v>Rakovnická pahorkatina</v>
          </cell>
        </row>
        <row r="72">
          <cell r="C72" t="str">
            <v>Ralská pahorkatina</v>
          </cell>
        </row>
        <row r="73">
          <cell r="C73" t="str">
            <v>Rožnovská brázda</v>
          </cell>
        </row>
        <row r="74">
          <cell r="C74" t="str">
            <v>Slezské Beskydy</v>
          </cell>
        </row>
        <row r="75">
          <cell r="C75" t="str">
            <v>Slavkovský les</v>
          </cell>
        </row>
        <row r="76">
          <cell r="C76" t="str">
            <v>Smrčiny</v>
          </cell>
        </row>
        <row r="77">
          <cell r="C77" t="str">
            <v>Sokolovská pánev</v>
          </cell>
        </row>
        <row r="78">
          <cell r="C78" t="str">
            <v>Středolabská tabule</v>
          </cell>
        </row>
        <row r="79">
          <cell r="C79" t="str">
            <v>Svitavská pahorkatina</v>
          </cell>
        </row>
        <row r="80">
          <cell r="C80" t="str">
            <v>Švihovská vrchovina</v>
          </cell>
        </row>
        <row r="81">
          <cell r="C81" t="str">
            <v>Šluknovská pahorkatina</v>
          </cell>
        </row>
        <row r="82">
          <cell r="C82" t="str">
            <v>Šumavské podhůří</v>
          </cell>
        </row>
        <row r="83">
          <cell r="C83" t="str">
            <v>Šumava</v>
          </cell>
        </row>
        <row r="84">
          <cell r="C84" t="str">
            <v>Táborská pahorkatina</v>
          </cell>
        </row>
        <row r="85">
          <cell r="C85" t="str">
            <v>Tepelská vrchovina</v>
          </cell>
        </row>
        <row r="86">
          <cell r="C86" t="str">
            <v>Třeboňská pánev</v>
          </cell>
        </row>
        <row r="87">
          <cell r="C87" t="str">
            <v>Vyškovská brána</v>
          </cell>
        </row>
        <row r="88">
          <cell r="C88" t="str">
            <v>Vidnavská nížina</v>
          </cell>
        </row>
        <row r="89">
          <cell r="C89" t="str">
            <v>Východolabská tabule</v>
          </cell>
        </row>
        <row r="90">
          <cell r="C90" t="str">
            <v>Vlašimská pahorkatina</v>
          </cell>
        </row>
        <row r="91">
          <cell r="C91" t="str">
            <v>Všerubská vrchovina</v>
          </cell>
        </row>
        <row r="92">
          <cell r="C92" t="str">
            <v>Vysoké Tatry</v>
          </cell>
        </row>
        <row r="93">
          <cell r="C93" t="str">
            <v>Vizovická vrchovina</v>
          </cell>
        </row>
        <row r="94">
          <cell r="C94" t="str">
            <v>Weinviertelská pahorkatina</v>
          </cell>
        </row>
        <row r="95">
          <cell r="C95" t="str">
            <v>Zábřežská vrchovina</v>
          </cell>
        </row>
        <row r="96">
          <cell r="C96" t="str">
            <v>Żywiecké Beskydy</v>
          </cell>
        </row>
        <row r="97">
          <cell r="C97" t="str">
            <v>Zlatohorská vrchovina</v>
          </cell>
        </row>
        <row r="98">
          <cell r="C98" t="str">
            <v>Ždánický les</v>
          </cell>
        </row>
        <row r="99">
          <cell r="C99" t="str">
            <v>Železné hory</v>
          </cell>
        </row>
        <row r="100">
          <cell r="C100" t="str">
            <v>Žitavská pánev</v>
          </cell>
        </row>
        <row r="101">
          <cell r="C101" t="str">
            <v>Žulovská pahorkatina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b"/>
      <sheetName val="kraje"/>
      <sheetName val="pohoří"/>
    </sheetNames>
    <sheetDataSet>
      <sheetData sheetId="0" refreshError="1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522" Type="http://schemas.openxmlformats.org/officeDocument/2006/relationships/hyperlink" Target="https://cs.wikipedia.org/wiki/Svitavsk%C3%A1_pahorkatina" TargetMode="External"/><Relationship Id="rId1827" Type="http://schemas.openxmlformats.org/officeDocument/2006/relationships/hyperlink" Target="https://cs.wikipedia.org/wiki/Ji%C4%8D%C3%ADnsk%C3%A1_pahorkatina" TargetMode="External"/><Relationship Id="rId21" Type="http://schemas.openxmlformats.org/officeDocument/2006/relationships/hyperlink" Target="https://cs.wikipedia.org/wiki/Ralsk%C3%A1_pahorkatina" TargetMode="External"/><Relationship Id="rId170" Type="http://schemas.openxmlformats.org/officeDocument/2006/relationships/hyperlink" Target="https://cs.wikipedia.org/wiki/Plo%C5%A1%C4%8Diny" TargetMode="External"/><Relationship Id="rId268" Type="http://schemas.openxmlformats.org/officeDocument/2006/relationships/hyperlink" Target="https://cs.wikipedia.org/wiki/Lukov_(okres_Teplice)" TargetMode="External"/><Relationship Id="rId475" Type="http://schemas.openxmlformats.org/officeDocument/2006/relationships/hyperlink" Target="https://cs.wikipedia.org/wiki/Skokovy" TargetMode="External"/><Relationship Id="rId682" Type="http://schemas.openxmlformats.org/officeDocument/2006/relationships/hyperlink" Target="https://cs.wikipedia.org/wiki/Bobravsk%C3%A1_vrchovina" TargetMode="External"/><Relationship Id="rId128" Type="http://schemas.openxmlformats.org/officeDocument/2006/relationships/hyperlink" Target="https://cs.wikipedia.org/wiki/Hlubok%C3%A1_(Kdyn%C4%9B)" TargetMode="External"/><Relationship Id="rId335" Type="http://schemas.openxmlformats.org/officeDocument/2006/relationships/hyperlink" Target="https://cs.wikipedia.org/wiki/Bene%C5%A1ovsk%C3%A1_pahorkatina" TargetMode="External"/><Relationship Id="rId542" Type="http://schemas.openxmlformats.org/officeDocument/2006/relationships/hyperlink" Target="https://cs.wikipedia.org/wiki/Jezvinec" TargetMode="External"/><Relationship Id="rId987" Type="http://schemas.openxmlformats.org/officeDocument/2006/relationships/hyperlink" Target="https://cs.wikipedia.org/wiki/Ond%C5%99ejn%C3%ADk_(Podbeskydsk%C3%A1_pahorkatina)" TargetMode="External"/><Relationship Id="rId1172" Type="http://schemas.openxmlformats.org/officeDocument/2006/relationships/hyperlink" Target="https://cs.wikipedia.org/wiki/Ho%C5%A1tice_(okres_Strakonice)" TargetMode="External"/><Relationship Id="rId402" Type="http://schemas.openxmlformats.org/officeDocument/2006/relationships/hyperlink" Target="https://cs.wikipedia.org/wiki/Krkono%C5%A1sk%C3%A9_podh%C5%AF%C5%99%C3%AD" TargetMode="External"/><Relationship Id="rId847" Type="http://schemas.openxmlformats.org/officeDocument/2006/relationships/hyperlink" Target="http://www.mapy.cz/" TargetMode="External"/><Relationship Id="rId1032" Type="http://schemas.openxmlformats.org/officeDocument/2006/relationships/hyperlink" Target="https://cs.wikipedia.org/wiki/Mezn%C3%AD_Louka" TargetMode="External"/><Relationship Id="rId1477" Type="http://schemas.openxmlformats.org/officeDocument/2006/relationships/hyperlink" Target="http://www.mapy.cz/" TargetMode="External"/><Relationship Id="rId1684" Type="http://schemas.openxmlformats.org/officeDocument/2006/relationships/hyperlink" Target="https://cs.wikipedia.org/wiki/Host%C3%BDnsko-vset%C3%ADnsk%C3%A1_hornatina" TargetMode="External"/><Relationship Id="rId1891" Type="http://schemas.openxmlformats.org/officeDocument/2006/relationships/hyperlink" Target="http://www.mapy.cz/" TargetMode="External"/><Relationship Id="rId707" Type="http://schemas.openxmlformats.org/officeDocument/2006/relationships/hyperlink" Target="http://www.mapy.cz/" TargetMode="External"/><Relationship Id="rId914" Type="http://schemas.openxmlformats.org/officeDocument/2006/relationships/hyperlink" Target="https://cs.wikipedia.org/wiki/%C5%A0umavsk%C3%A9_podh%C5%AF%C5%99%C3%AD" TargetMode="External"/><Relationship Id="rId1337" Type="http://schemas.openxmlformats.org/officeDocument/2006/relationships/hyperlink" Target="http://www.mapy.cz/" TargetMode="External"/><Relationship Id="rId1544" Type="http://schemas.openxmlformats.org/officeDocument/2006/relationships/hyperlink" Target="http://www.mapy.cz/" TargetMode="External"/><Relationship Id="rId1751" Type="http://schemas.openxmlformats.org/officeDocument/2006/relationships/hyperlink" Target="https://cs.wikipedia.org/wiki/Mil%C3%A1_(%C4%8Cesk%C3%A9_st%C5%99edoho%C5%99%C3%AD)" TargetMode="External"/><Relationship Id="rId43" Type="http://schemas.openxmlformats.org/officeDocument/2006/relationships/hyperlink" Target="https://cs.wikipedia.org/wiki/L%C3%A1zn%C4%9B_Kyn%C5%BEvart" TargetMode="External"/><Relationship Id="rId1404" Type="http://schemas.openxmlformats.org/officeDocument/2006/relationships/hyperlink" Target="http://www.mapy.cz/" TargetMode="External"/><Relationship Id="rId1611" Type="http://schemas.openxmlformats.org/officeDocument/2006/relationships/hyperlink" Target="https://cs.wikipedia.org/wiki/Bene%C5%A1ovsk%C3%A1_pahorkatina" TargetMode="External"/><Relationship Id="rId1849" Type="http://schemas.openxmlformats.org/officeDocument/2006/relationships/hyperlink" Target="http://www.mapy.cz/" TargetMode="External"/><Relationship Id="rId192" Type="http://schemas.openxmlformats.org/officeDocument/2006/relationships/hyperlink" Target="https://cs.wikipedia.org/wiki/Poln%C3%A1_na_%C5%A0umav%C4%9B" TargetMode="External"/><Relationship Id="rId1709" Type="http://schemas.openxmlformats.org/officeDocument/2006/relationships/hyperlink" Target="http://www.mapy.cz/" TargetMode="External"/><Relationship Id="rId1916" Type="http://schemas.openxmlformats.org/officeDocument/2006/relationships/hyperlink" Target="https://cs.wikipedia.org/wiki/Kl%C3%AD%C4%8D_(Lu%C5%BEick%C3%A9_hory)" TargetMode="External"/><Relationship Id="rId497" Type="http://schemas.openxmlformats.org/officeDocument/2006/relationships/hyperlink" Target="http://www.mapy.cz/" TargetMode="External"/><Relationship Id="rId357" Type="http://schemas.openxmlformats.org/officeDocument/2006/relationships/hyperlink" Target="https://cs.wikipedia.org/wiki/Chme%C4%BEov%C3%A1_(B%C3%ADl%C3%A9_Karpaty)" TargetMode="External"/><Relationship Id="rId1194" Type="http://schemas.openxmlformats.org/officeDocument/2006/relationships/hyperlink" Target="https://cs.wikipedia.org/wiki/Svin%C4%8Dice_(Ji%C4%8D%C3%ADnsk%C3%A1_pahorkatina)" TargetMode="External"/><Relationship Id="rId217" Type="http://schemas.openxmlformats.org/officeDocument/2006/relationships/hyperlink" Target="https://cs.wikipedia.org/wiki/%C4%8Cesk%C3%A9_st%C5%99edoho%C5%99%C3%AD" TargetMode="External"/><Relationship Id="rId564" Type="http://schemas.openxmlformats.org/officeDocument/2006/relationships/hyperlink" Target="https://cs.wikipedia.org/wiki/Tachovsk%C3%BD_vrch" TargetMode="External"/><Relationship Id="rId771" Type="http://schemas.openxmlformats.org/officeDocument/2006/relationships/hyperlink" Target="http://www.mapy.cz/" TargetMode="External"/><Relationship Id="rId869" Type="http://schemas.openxmlformats.org/officeDocument/2006/relationships/hyperlink" Target="https://cs.wikipedia.org/wiki/Tlust%C3%A1_hora" TargetMode="External"/><Relationship Id="rId1499" Type="http://schemas.openxmlformats.org/officeDocument/2006/relationships/hyperlink" Target="http://www.mapy.cz/" TargetMode="External"/><Relationship Id="rId424" Type="http://schemas.openxmlformats.org/officeDocument/2006/relationships/hyperlink" Target="http://www.mapy.cz/" TargetMode="External"/><Relationship Id="rId631" Type="http://schemas.openxmlformats.org/officeDocument/2006/relationships/hyperlink" Target="https://cs.wikipedia.org/wiki/Str%C3%A1%C5%BE_(Krkono%C5%A1sk%C3%A9_podh%C5%AF%C5%99%C3%AD,_630_m)" TargetMode="External"/><Relationship Id="rId729" Type="http://schemas.openxmlformats.org/officeDocument/2006/relationships/hyperlink" Target="https://cs.wikipedia.org/wiki/Javorn%C3%ADky" TargetMode="External"/><Relationship Id="rId1054" Type="http://schemas.openxmlformats.org/officeDocument/2006/relationships/hyperlink" Target="https://cs.wikipedia.org/wiki/Kozlov_(okres_%C5%BD%C4%8F%C3%A1r_nad_S%C3%A1zavou)" TargetMode="External"/><Relationship Id="rId1261" Type="http://schemas.openxmlformats.org/officeDocument/2006/relationships/hyperlink" Target="http://www.mapy.cz/" TargetMode="External"/><Relationship Id="rId1359" Type="http://schemas.openxmlformats.org/officeDocument/2006/relationships/hyperlink" Target="https://cs.wikipedia.org/wiki/%C5%A0umavsk%C3%A9_podh%C5%AF%C5%99%C3%AD" TargetMode="External"/><Relationship Id="rId936" Type="http://schemas.openxmlformats.org/officeDocument/2006/relationships/hyperlink" Target="https://cs.wikipedia.org/wiki/Doupovsk%C3%A9_hory" TargetMode="External"/><Relationship Id="rId1121" Type="http://schemas.openxmlformats.org/officeDocument/2006/relationships/hyperlink" Target="https://cs.wikipedia.org/wiki/Star%C3%BD_Her%C5%A1tejn" TargetMode="External"/><Relationship Id="rId1219" Type="http://schemas.openxmlformats.org/officeDocument/2006/relationships/hyperlink" Target="https://cs.wikipedia.org/wiki/Fr%C3%BDdlantsk%C3%A1_pahorkatina" TargetMode="External"/><Relationship Id="rId1566" Type="http://schemas.openxmlformats.org/officeDocument/2006/relationships/hyperlink" Target="https://cs.wikipedia.org/wiki/Pot%C5%A1tejn_(Svitavsk%C3%A1_pahorkatina)" TargetMode="External"/><Relationship Id="rId1773" Type="http://schemas.openxmlformats.org/officeDocument/2006/relationships/hyperlink" Target="https://cs.wikipedia.org/wiki/Rovn%C3%A1_(okres_Sokolov)" TargetMode="External"/><Relationship Id="rId65" Type="http://schemas.openxmlformats.org/officeDocument/2006/relationships/hyperlink" Target="http://www.mapy.cz/" TargetMode="External"/><Relationship Id="rId1426" Type="http://schemas.openxmlformats.org/officeDocument/2006/relationships/hyperlink" Target="https://cs.wikipedia.org/wiki/Velk%C3%BD_Sto%C5%BEek" TargetMode="External"/><Relationship Id="rId1633" Type="http://schemas.openxmlformats.org/officeDocument/2006/relationships/hyperlink" Target="http://www.mapy.cz/" TargetMode="External"/><Relationship Id="rId1840" Type="http://schemas.openxmlformats.org/officeDocument/2006/relationships/hyperlink" Target="https://cs.wikipedia.org/wiki/Z%C3%A1born%C3%A1_Lhota" TargetMode="External"/><Relationship Id="rId1700" Type="http://schemas.openxmlformats.org/officeDocument/2006/relationships/hyperlink" Target="http://www.mapy.cz/" TargetMode="External"/><Relationship Id="rId281" Type="http://schemas.openxmlformats.org/officeDocument/2006/relationships/hyperlink" Target="https://cs.wikipedia.org/wiki/Drahansk%C3%A1_vrchovina" TargetMode="External"/><Relationship Id="rId141" Type="http://schemas.openxmlformats.org/officeDocument/2006/relationships/hyperlink" Target="https://cs.wikipedia.org/wiki/%C4%8Cesk%C3%A9_st%C5%99edoho%C5%99%C3%AD" TargetMode="External"/><Relationship Id="rId379" Type="http://schemas.openxmlformats.org/officeDocument/2006/relationships/hyperlink" Target="https://cs.wikipedia.org/wiki/P%C3%ADsek_(Brdsk%C3%A1_vrchovina)" TargetMode="External"/><Relationship Id="rId586" Type="http://schemas.openxmlformats.org/officeDocument/2006/relationships/hyperlink" Target="http://www.mapy.cz/" TargetMode="External"/><Relationship Id="rId793" Type="http://schemas.openxmlformats.org/officeDocument/2006/relationships/hyperlink" Target="https://cs.wikipedia.org/wiki/Hojn%C3%A1_Voda" TargetMode="External"/><Relationship Id="rId7" Type="http://schemas.openxmlformats.org/officeDocument/2006/relationships/hyperlink" Target="https://cs.wikipedia.org/wiki/Inovec" TargetMode="External"/><Relationship Id="rId239" Type="http://schemas.openxmlformats.org/officeDocument/2006/relationships/hyperlink" Target="https://cs.wikipedia.org/wiki/Zlatn%C3%ADk_(%C4%8Cesk%C3%A9_st%C5%99edoho%C5%99%C3%AD)" TargetMode="External"/><Relationship Id="rId446" Type="http://schemas.openxmlformats.org/officeDocument/2006/relationships/hyperlink" Target="http://www.mapy.cz/" TargetMode="External"/><Relationship Id="rId653" Type="http://schemas.openxmlformats.org/officeDocument/2006/relationships/hyperlink" Target="https://cs.wikipedia.org/wiki/T%C5%99eme%C5%A1n%C3%A9" TargetMode="External"/><Relationship Id="rId1076" Type="http://schemas.openxmlformats.org/officeDocument/2006/relationships/hyperlink" Target="https://cs.wikipedia.org/wiki/Maxinec" TargetMode="External"/><Relationship Id="rId1283" Type="http://schemas.openxmlformats.org/officeDocument/2006/relationships/hyperlink" Target="https://cs.wikipedia.org/wiki/Mezivrata" TargetMode="External"/><Relationship Id="rId1490" Type="http://schemas.openxmlformats.org/officeDocument/2006/relationships/hyperlink" Target="https://cs.wikipedia.org/wiki/Ralsk%C3%A1_pahorkatina" TargetMode="External"/><Relationship Id="rId306" Type="http://schemas.openxmlformats.org/officeDocument/2006/relationships/hyperlink" Target="https://cs.wikipedia.org/wiki/Host%C3%BDnsko-vset%C3%ADnsk%C3%A1_hornatina" TargetMode="External"/><Relationship Id="rId860" Type="http://schemas.openxmlformats.org/officeDocument/2006/relationships/hyperlink" Target="https://cs.wikipedia.org/wiki/Medv%C4%9Bd%C3%AD_sk%C3%A1la" TargetMode="External"/><Relationship Id="rId958" Type="http://schemas.openxmlformats.org/officeDocument/2006/relationships/hyperlink" Target="http://www.mapy.cz/" TargetMode="External"/><Relationship Id="rId1143" Type="http://schemas.openxmlformats.org/officeDocument/2006/relationships/hyperlink" Target="http://www.mapy.cz/" TargetMode="External"/><Relationship Id="rId1588" Type="http://schemas.openxmlformats.org/officeDocument/2006/relationships/hyperlink" Target="https://cs.wikipedia.org/wiki/Mal%C3%BD_V%C3%A1penn%C3%BD" TargetMode="External"/><Relationship Id="rId1795" Type="http://schemas.openxmlformats.org/officeDocument/2006/relationships/hyperlink" Target="https://cs.wikipedia.org/wiki/%C4%8Cesk%C3%A9_st%C5%99edoho%C5%99%C3%AD" TargetMode="External"/><Relationship Id="rId87" Type="http://schemas.openxmlformats.org/officeDocument/2006/relationships/hyperlink" Target="https://cs.wikipedia.org/wiki/Slezsk%C3%A9_Beskydy" TargetMode="External"/><Relationship Id="rId513" Type="http://schemas.openxmlformats.org/officeDocument/2006/relationships/hyperlink" Target="https://cs.wikipedia.org/wiki/Liten%C4%8Dice" TargetMode="External"/><Relationship Id="rId720" Type="http://schemas.openxmlformats.org/officeDocument/2006/relationships/hyperlink" Target="https://cs.wikipedia.org/wiki/Mandlstein" TargetMode="External"/><Relationship Id="rId818" Type="http://schemas.openxmlformats.org/officeDocument/2006/relationships/hyperlink" Target="https://cs.wikipedia.org/wiki/%C4%8Cesk%C3%BD_les" TargetMode="External"/><Relationship Id="rId1350" Type="http://schemas.openxmlformats.org/officeDocument/2006/relationships/hyperlink" Target="https://cs.wikipedia.org/wiki/Nal%C5%BEovice" TargetMode="External"/><Relationship Id="rId1448" Type="http://schemas.openxmlformats.org/officeDocument/2006/relationships/hyperlink" Target="https://cs.wikipedia.org/wiki/R%C3%A1dlo_(okres_Jablonec_nad_Nisou)" TargetMode="External"/><Relationship Id="rId1655" Type="http://schemas.openxmlformats.org/officeDocument/2006/relationships/hyperlink" Target="https://cs.wikipedia.org/wiki/Vrchovina_(%C4%8Cesk%C3%A9_st%C5%99edoho%C5%99%C3%AD)" TargetMode="External"/><Relationship Id="rId1003" Type="http://schemas.openxmlformats.org/officeDocument/2006/relationships/hyperlink" Target="https://cs.wikipedia.org/wiki/Lib%C3%ADn_(%C5%A0umavsk%C3%A9_podh%C5%AF%C5%99%C3%AD)" TargetMode="External"/><Relationship Id="rId1210" Type="http://schemas.openxmlformats.org/officeDocument/2006/relationships/hyperlink" Target="https://cs.wikipedia.org/wiki/Svitavsk%C3%A1_pahorkatina" TargetMode="External"/><Relationship Id="rId1308" Type="http://schemas.openxmlformats.org/officeDocument/2006/relationships/hyperlink" Target="https://cs.wikipedia.org/wiki/Hrabi%C5%A1%C3%ADn" TargetMode="External"/><Relationship Id="rId1862" Type="http://schemas.openxmlformats.org/officeDocument/2006/relationships/hyperlink" Target="http://www.mapy.cz/" TargetMode="External"/><Relationship Id="rId1515" Type="http://schemas.openxmlformats.org/officeDocument/2006/relationships/hyperlink" Target="https://cs.wikipedia.org/wiki/Jizersk%C3%A9_hory" TargetMode="External"/><Relationship Id="rId1722" Type="http://schemas.openxmlformats.org/officeDocument/2006/relationships/hyperlink" Target="http://www.mapy.cz/" TargetMode="External"/><Relationship Id="rId14" Type="http://schemas.openxmlformats.org/officeDocument/2006/relationships/hyperlink" Target="https://cs.wikipedia.org/wiki/Smolov_(B%C4%9Bl%C3%A1_nad_Radbuzou)" TargetMode="External"/><Relationship Id="rId163" Type="http://schemas.openxmlformats.org/officeDocument/2006/relationships/hyperlink" Target="https://cs.wikipedia.org/wiki/Velk%C3%BD_Meheln%C3%ADk" TargetMode="External"/><Relationship Id="rId370" Type="http://schemas.openxmlformats.org/officeDocument/2006/relationships/hyperlink" Target="http://www.mapy.cz/" TargetMode="External"/><Relationship Id="rId230" Type="http://schemas.openxmlformats.org/officeDocument/2006/relationships/hyperlink" Target="http://www.mapy.cz/" TargetMode="External"/><Relationship Id="rId468" Type="http://schemas.openxmlformats.org/officeDocument/2006/relationships/hyperlink" Target="https://cs.wikipedia.org/wiki/Rud%C3%ADkovy" TargetMode="External"/><Relationship Id="rId675" Type="http://schemas.openxmlformats.org/officeDocument/2006/relationships/hyperlink" Target="https://cs.wikipedia.org/wiki/Lovo%C5%A1" TargetMode="External"/><Relationship Id="rId882" Type="http://schemas.openxmlformats.org/officeDocument/2006/relationships/hyperlink" Target="https://cs.wikipedia.org/wiki/Dlouho%C5%88ovice" TargetMode="External"/><Relationship Id="rId1098" Type="http://schemas.openxmlformats.org/officeDocument/2006/relationships/hyperlink" Target="https://cs.wikipedia.org/wiki/%C5%A0umavsk%C3%A9_podh%C5%AF%C5%99%C3%AD" TargetMode="External"/><Relationship Id="rId328" Type="http://schemas.openxmlformats.org/officeDocument/2006/relationships/hyperlink" Target="https://cs.wikipedia.org/wiki/Z%C3%A1lesn%C3%AD_Lhota" TargetMode="External"/><Relationship Id="rId535" Type="http://schemas.openxmlformats.org/officeDocument/2006/relationships/hyperlink" Target="http://www.mapy.cz/" TargetMode="External"/><Relationship Id="rId742" Type="http://schemas.openxmlformats.org/officeDocument/2006/relationships/hyperlink" Target="https://cs.wikipedia.org/wiki/Vodn%C3%AD_elektr%C3%A1rna_Lipno_I" TargetMode="External"/><Relationship Id="rId1165" Type="http://schemas.openxmlformats.org/officeDocument/2006/relationships/hyperlink" Target="https://cs.wikipedia.org/wiki/Tobolsk%C3%BD_vrch" TargetMode="External"/><Relationship Id="rId1372" Type="http://schemas.openxmlformats.org/officeDocument/2006/relationships/hyperlink" Target="https://cs.wikipedia.org/wiki/%C5%A0umava" TargetMode="External"/><Relationship Id="rId602" Type="http://schemas.openxmlformats.org/officeDocument/2006/relationships/hyperlink" Target="https://cs.wikipedia.org/wiki/%C5%A0umavsk%C3%A9_podh%C5%AF%C5%99%C3%AD" TargetMode="External"/><Relationship Id="rId1025" Type="http://schemas.openxmlformats.org/officeDocument/2006/relationships/hyperlink" Target="https://cs.wikipedia.org/wiki/Klentnice" TargetMode="External"/><Relationship Id="rId1232" Type="http://schemas.openxmlformats.org/officeDocument/2006/relationships/hyperlink" Target="https://cs.wikipedia.org/wiki/Ralsk%C3%A1_pahorkatina" TargetMode="External"/><Relationship Id="rId1677" Type="http://schemas.openxmlformats.org/officeDocument/2006/relationships/hyperlink" Target="https://cs.wikipedia.org/wiki/Slavkovsk%C3%BD_les" TargetMode="External"/><Relationship Id="rId1884" Type="http://schemas.openxmlformats.org/officeDocument/2006/relationships/hyperlink" Target="https://cs.wikipedia.org/wiki/Ralsk%C3%A1_pahorkatina" TargetMode="External"/><Relationship Id="rId907" Type="http://schemas.openxmlformats.org/officeDocument/2006/relationships/hyperlink" Target="https://cs.wikipedia.org/wiki/Liten%C4%8Dick%C3%A1_pahorkatina" TargetMode="External"/><Relationship Id="rId1537" Type="http://schemas.openxmlformats.org/officeDocument/2006/relationships/hyperlink" Target="http://www.mapy.cz/" TargetMode="External"/><Relationship Id="rId1744" Type="http://schemas.openxmlformats.org/officeDocument/2006/relationships/hyperlink" Target="http://www.mapy.cz/" TargetMode="External"/><Relationship Id="rId36" Type="http://schemas.openxmlformats.org/officeDocument/2006/relationships/hyperlink" Target="https://cs.wikipedia.org/wiki/%C4%8Cern%C3%A1_hora_(Je%C5%A1t%C4%9Bdsko-koz%C3%A1kovsk%C3%BD_h%C5%99bet)" TargetMode="External"/><Relationship Id="rId1604" Type="http://schemas.openxmlformats.org/officeDocument/2006/relationships/hyperlink" Target="https://cs.wikipedia.org/wiki/Lu%C5%BEec_pod_Smrkem" TargetMode="External"/><Relationship Id="rId185" Type="http://schemas.openxmlformats.org/officeDocument/2006/relationships/hyperlink" Target="https://cs.wikipedia.org/wiki/D%C3%ADv%C4%8Dice" TargetMode="External"/><Relationship Id="rId1811" Type="http://schemas.openxmlformats.org/officeDocument/2006/relationships/hyperlink" Target="https://cs.wikipedia.org/wiki/Slune%C4%8Dn%C3%A1_(N%C3%ADzk%C3%BD_Jesen%C3%ADk)" TargetMode="External"/><Relationship Id="rId1909" Type="http://schemas.openxmlformats.org/officeDocument/2006/relationships/hyperlink" Target="https://cs.wikipedia.org/wiki/Nekras" TargetMode="External"/><Relationship Id="rId392" Type="http://schemas.openxmlformats.org/officeDocument/2006/relationships/hyperlink" Target="https://cs.wikipedia.org/wiki/Smrk_(Moravskoslezsk%C3%A9_Beskydy)" TargetMode="External"/><Relationship Id="rId697" Type="http://schemas.openxmlformats.org/officeDocument/2006/relationships/hyperlink" Target="https://cs.wikipedia.org/wiki/Chodov%C3%A1_Plan%C3%A1" TargetMode="External"/><Relationship Id="rId252" Type="http://schemas.openxmlformats.org/officeDocument/2006/relationships/hyperlink" Target="https://cs.wikipedia.org/wiki/Mile%C5%A1ovka" TargetMode="External"/><Relationship Id="rId1187" Type="http://schemas.openxmlformats.org/officeDocument/2006/relationships/hyperlink" Target="https://cs.wikipedia.org/wiki/Veli%C5%A1_(Ji%C4%8D%C3%ADnsk%C3%A1_pahorkatina)" TargetMode="External"/><Relationship Id="rId112" Type="http://schemas.openxmlformats.org/officeDocument/2006/relationships/hyperlink" Target="https://cs.wikipedia.org/wiki/Rychlebsk%C3%A9_hory" TargetMode="External"/><Relationship Id="rId557" Type="http://schemas.openxmlformats.org/officeDocument/2006/relationships/hyperlink" Target="https://cs.wikipedia.org/wiki/Ralsk%C3%A1_pahorkatina" TargetMode="External"/><Relationship Id="rId764" Type="http://schemas.openxmlformats.org/officeDocument/2006/relationships/hyperlink" Target="http://www.mapy.cz/" TargetMode="External"/><Relationship Id="rId971" Type="http://schemas.openxmlformats.org/officeDocument/2006/relationships/hyperlink" Target="https://cs.wikipedia.org/wiki/Lu%C5%BEick%C3%A9_hory" TargetMode="External"/><Relationship Id="rId1394" Type="http://schemas.openxmlformats.org/officeDocument/2006/relationships/hyperlink" Target="http://www.mapy.cz/" TargetMode="External"/><Relationship Id="rId1699" Type="http://schemas.openxmlformats.org/officeDocument/2006/relationships/hyperlink" Target="http://www.mapy.cz/" TargetMode="External"/><Relationship Id="rId417" Type="http://schemas.openxmlformats.org/officeDocument/2006/relationships/hyperlink" Target="http://www.mapy.cz/" TargetMode="External"/><Relationship Id="rId624" Type="http://schemas.openxmlformats.org/officeDocument/2006/relationships/hyperlink" Target="https://cs.wikipedia.org/wiki/Velk%C3%A1_Tisov%C3%A1" TargetMode="External"/><Relationship Id="rId831" Type="http://schemas.openxmlformats.org/officeDocument/2006/relationships/hyperlink" Target="https://cs.wikipedia.org/wiki/Blatensk%C3%A1_pahorkatina" TargetMode="External"/><Relationship Id="rId1047" Type="http://schemas.openxmlformats.org/officeDocument/2006/relationships/hyperlink" Target="http://www.mapy.cz/" TargetMode="External"/><Relationship Id="rId1254" Type="http://schemas.openxmlformats.org/officeDocument/2006/relationships/hyperlink" Target="http://www.mapy.cz/" TargetMode="External"/><Relationship Id="rId1461" Type="http://schemas.openxmlformats.org/officeDocument/2006/relationships/hyperlink" Target="https://cs.wikipedia.org/wiki/K%C5%99ivokl%C3%A1tsk%C3%A1_vrchovina" TargetMode="External"/><Relationship Id="rId929" Type="http://schemas.openxmlformats.org/officeDocument/2006/relationships/hyperlink" Target="https://cs.wikipedia.org/wiki/Hornosvrateck%C3%A1_vrchovina" TargetMode="External"/><Relationship Id="rId1114" Type="http://schemas.openxmlformats.org/officeDocument/2006/relationships/hyperlink" Target="http://www.mapy.cz/" TargetMode="External"/><Relationship Id="rId1321" Type="http://schemas.openxmlformats.org/officeDocument/2006/relationships/hyperlink" Target="http://www.mapy.cz/" TargetMode="External"/><Relationship Id="rId1559" Type="http://schemas.openxmlformats.org/officeDocument/2006/relationships/hyperlink" Target="https://cs.wikipedia.org/wiki/St%C5%99%C3%ADbrn%C3%ADk_(Ralsk%C3%A1_pahorkatina)" TargetMode="External"/><Relationship Id="rId1766" Type="http://schemas.openxmlformats.org/officeDocument/2006/relationships/hyperlink" Target="https://cs.wikipedia.org/wiki/%C5%BDelkovice_(Libomy%C5%A1l)" TargetMode="External"/><Relationship Id="rId58" Type="http://schemas.openxmlformats.org/officeDocument/2006/relationships/hyperlink" Target="https://cs.wikipedia.org/wiki/Podbeskydsk%C3%A1_pahorkatina" TargetMode="External"/><Relationship Id="rId1419" Type="http://schemas.openxmlformats.org/officeDocument/2006/relationships/hyperlink" Target="https://cs.wikipedia.org/wiki/Fidl%C5%AFv_kopec" TargetMode="External"/><Relationship Id="rId1626" Type="http://schemas.openxmlformats.org/officeDocument/2006/relationships/hyperlink" Target="http://www.mapy.cz/" TargetMode="External"/><Relationship Id="rId1833" Type="http://schemas.openxmlformats.org/officeDocument/2006/relationships/hyperlink" Target="http://www.mapy.cz/" TargetMode="External"/><Relationship Id="rId1900" Type="http://schemas.openxmlformats.org/officeDocument/2006/relationships/hyperlink" Target="http://www.mapy.cz/" TargetMode="External"/><Relationship Id="rId274" Type="http://schemas.openxmlformats.org/officeDocument/2006/relationships/hyperlink" Target="https://cs.wikipedia.org/wiki/Bene%C5%A1ov_nad_%C4%8Cernou" TargetMode="External"/><Relationship Id="rId481" Type="http://schemas.openxmlformats.org/officeDocument/2006/relationships/hyperlink" Target="https://cs.wikipedia.org/wiki/Chlum_(okres_%C4%8Cesk%C3%A1_L%C3%ADpa)" TargetMode="External"/><Relationship Id="rId134" Type="http://schemas.openxmlformats.org/officeDocument/2006/relationships/hyperlink" Target="https://cs.wikipedia.org/wiki/Podbeskydsk%C3%A1_pahorkatina" TargetMode="External"/><Relationship Id="rId579" Type="http://schemas.openxmlformats.org/officeDocument/2006/relationships/hyperlink" Target="https://cs.wikipedia.org/wiki/Berkovsk%C3%BD_vrch" TargetMode="External"/><Relationship Id="rId786" Type="http://schemas.openxmlformats.org/officeDocument/2006/relationships/hyperlink" Target="http://cs.wikipedia.org/wiki/Vysok%C3%A1_(Novohradsk%C3%A9_hory)" TargetMode="External"/><Relationship Id="rId993" Type="http://schemas.openxmlformats.org/officeDocument/2006/relationships/hyperlink" Target="https://cs.wikipedia.org/wiki/Skalka_(Podbeskydsk%C3%A1_pahorkatina)" TargetMode="External"/><Relationship Id="rId341" Type="http://schemas.openxmlformats.org/officeDocument/2006/relationships/hyperlink" Target="https://cs.wikipedia.org/wiki/Vr%C3%A1tensk%C3%A1_hora" TargetMode="External"/><Relationship Id="rId439" Type="http://schemas.openxmlformats.org/officeDocument/2006/relationships/hyperlink" Target="https://cs.wikipedia.org/wiki/Velk%C3%BD_Jelen%C3%AD_vrch" TargetMode="External"/><Relationship Id="rId646" Type="http://schemas.openxmlformats.org/officeDocument/2006/relationships/hyperlink" Target="https://cs.wikipedia.org/wiki/Kytlice" TargetMode="External"/><Relationship Id="rId1069" Type="http://schemas.openxmlformats.org/officeDocument/2006/relationships/hyperlink" Target="http://www.mapy.cz/" TargetMode="External"/><Relationship Id="rId1276" Type="http://schemas.openxmlformats.org/officeDocument/2006/relationships/hyperlink" Target="http://www.mapy.cz/" TargetMode="External"/><Relationship Id="rId1483" Type="http://schemas.openxmlformats.org/officeDocument/2006/relationships/hyperlink" Target="https://cs.wikipedia.org/wiki/Karlova_Ves_(okres_Rakovn%C3%ADk)" TargetMode="External"/><Relationship Id="rId201" Type="http://schemas.openxmlformats.org/officeDocument/2006/relationships/hyperlink" Target="http://www.mapy.cz/" TargetMode="External"/><Relationship Id="rId506" Type="http://schemas.openxmlformats.org/officeDocument/2006/relationships/hyperlink" Target="https://cs.wikipedia.org/wiki/Zlatn%C3%ADk_(%C4%8Cesk%C3%A9_st%C5%99edoho%C5%99%C3%AD)" TargetMode="External"/><Relationship Id="rId853" Type="http://schemas.openxmlformats.org/officeDocument/2006/relationships/hyperlink" Target="http://www.mapy.cz/" TargetMode="External"/><Relationship Id="rId1136" Type="http://schemas.openxmlformats.org/officeDocument/2006/relationships/hyperlink" Target="https://cs.wikipedia.org/wiki/Rakovnick%C3%A1_pahorkatina" TargetMode="External"/><Relationship Id="rId1690" Type="http://schemas.openxmlformats.org/officeDocument/2006/relationships/hyperlink" Target="https://cs.wikipedia.org/wiki/Broumovsk%C3%A1_vrchovina" TargetMode="External"/><Relationship Id="rId1788" Type="http://schemas.openxmlformats.org/officeDocument/2006/relationships/hyperlink" Target="https://cs.wikipedia.org/wiki/Host%C3%BDnsko-vset%C3%ADnsk%C3%A1_hornatina" TargetMode="External"/><Relationship Id="rId713" Type="http://schemas.openxmlformats.org/officeDocument/2006/relationships/hyperlink" Target="http://www.mapy.cz/" TargetMode="External"/><Relationship Id="rId920" Type="http://schemas.openxmlformats.org/officeDocument/2006/relationships/hyperlink" Target="https://cs.wikipedia.org/wiki/K%C5%99i%C5%BEanovsk%C3%A1_vrchovina" TargetMode="External"/><Relationship Id="rId1343" Type="http://schemas.openxmlformats.org/officeDocument/2006/relationships/hyperlink" Target="https://cs.wikipedia.org/wiki/Hlubock%C3%BD_h%C5%99eben" TargetMode="External"/><Relationship Id="rId1550" Type="http://schemas.openxmlformats.org/officeDocument/2006/relationships/hyperlink" Target="http://www.mapy.cz/" TargetMode="External"/><Relationship Id="rId1648" Type="http://schemas.openxmlformats.org/officeDocument/2006/relationships/hyperlink" Target="https://cs.wikipedia.org/wiki/K%C5%99eme%C5%A1n%C3%ADk" TargetMode="External"/><Relationship Id="rId1203" Type="http://schemas.openxmlformats.org/officeDocument/2006/relationships/hyperlink" Target="https://cs.wikipedia.org/wiki/Malhostovice" TargetMode="External"/><Relationship Id="rId1410" Type="http://schemas.openxmlformats.org/officeDocument/2006/relationships/hyperlink" Target="https://cs.wikipedia.org/wiki/%C5%A0edina" TargetMode="External"/><Relationship Id="rId1508" Type="http://schemas.openxmlformats.org/officeDocument/2006/relationships/hyperlink" Target="https://cs.wikipedia.org/wiki/Doln%C3%AD_Hou%C5%BEovec" TargetMode="External"/><Relationship Id="rId1855" Type="http://schemas.openxmlformats.org/officeDocument/2006/relationships/hyperlink" Target="http://www.mapy.cz/" TargetMode="External"/><Relationship Id="rId1715" Type="http://schemas.openxmlformats.org/officeDocument/2006/relationships/hyperlink" Target="http://www.mapy.cz/" TargetMode="External"/><Relationship Id="rId1922" Type="http://schemas.openxmlformats.org/officeDocument/2006/relationships/vmlDrawing" Target="../drawings/vmlDrawing1.vml"/><Relationship Id="rId296" Type="http://schemas.openxmlformats.org/officeDocument/2006/relationships/hyperlink" Target="https://cs.wikipedia.org/wiki/Kub%C3%A1nkov" TargetMode="External"/><Relationship Id="rId156" Type="http://schemas.openxmlformats.org/officeDocument/2006/relationships/hyperlink" Target="http://www.mapy.cz/" TargetMode="External"/><Relationship Id="rId363" Type="http://schemas.openxmlformats.org/officeDocument/2006/relationships/hyperlink" Target="https://cs.wikipedia.org/wiki/Podbeskydsk%C3%A1_pahorkatina" TargetMode="External"/><Relationship Id="rId570" Type="http://schemas.openxmlformats.org/officeDocument/2006/relationships/hyperlink" Target="https://cs.wikipedia.org/wiki/%C4%8Cerven%C3%BD_k%C3%A1men_(Podbeskydsk%C3%A1_pahorkatina)" TargetMode="External"/><Relationship Id="rId223" Type="http://schemas.openxmlformats.org/officeDocument/2006/relationships/hyperlink" Target="https://cs.wikipedia.org/wiki/Novohradsk%C3%A9_podh%C5%AF%C5%99%C3%AD" TargetMode="External"/><Relationship Id="rId430" Type="http://schemas.openxmlformats.org/officeDocument/2006/relationships/hyperlink" Target="http://www.mapy.cz/" TargetMode="External"/><Relationship Id="rId668" Type="http://schemas.openxmlformats.org/officeDocument/2006/relationships/hyperlink" Target="https://cs.wikipedia.org/wiki/Sutomsk%C3%BD_vrch" TargetMode="External"/><Relationship Id="rId875" Type="http://schemas.openxmlformats.org/officeDocument/2006/relationships/hyperlink" Target="https://cs.wikipedia.org/wiki/Kl%C3%AD%C4%8D_(Lu%C5%BEick%C3%A9_hory)" TargetMode="External"/><Relationship Id="rId1060" Type="http://schemas.openxmlformats.org/officeDocument/2006/relationships/hyperlink" Target="https://cs.wikipedia.org/wiki/K%C5%99ivokl%C3%A1tsk%C3%A1_vrchovina" TargetMode="External"/><Relationship Id="rId1298" Type="http://schemas.openxmlformats.org/officeDocument/2006/relationships/hyperlink" Target="https://cs.wikipedia.org/wiki/P%C5%99edslav" TargetMode="External"/><Relationship Id="rId528" Type="http://schemas.openxmlformats.org/officeDocument/2006/relationships/hyperlink" Target="https://cs.wikipedia.org/wiki/Hanu%C5%A1ovick%C3%A1_vrchovina" TargetMode="External"/><Relationship Id="rId735" Type="http://schemas.openxmlformats.org/officeDocument/2006/relationships/hyperlink" Target="https://cs.wikipedia.org/wiki/%C4%8Cub%C5%AFv_kopec_(rozhledna)" TargetMode="External"/><Relationship Id="rId942" Type="http://schemas.openxmlformats.org/officeDocument/2006/relationships/hyperlink" Target="http://www.mapy.cz/" TargetMode="External"/><Relationship Id="rId1158" Type="http://schemas.openxmlformats.org/officeDocument/2006/relationships/hyperlink" Target="http://www.mapy.cz/" TargetMode="External"/><Relationship Id="rId1365" Type="http://schemas.openxmlformats.org/officeDocument/2006/relationships/hyperlink" Target="https://cs.wikipedia.org/wiki/Broumovsk%C3%A1_vrchovina" TargetMode="External"/><Relationship Id="rId1572" Type="http://schemas.openxmlformats.org/officeDocument/2006/relationships/hyperlink" Target="http://www.mapy.cz/" TargetMode="External"/><Relationship Id="rId1018" Type="http://schemas.openxmlformats.org/officeDocument/2006/relationships/hyperlink" Target="https://cs.wikipedia.org/wiki/P%C5%99edn%C3%AD_Arno%C5%A1tov" TargetMode="External"/><Relationship Id="rId1225" Type="http://schemas.openxmlformats.org/officeDocument/2006/relationships/hyperlink" Target="https://cs.wikipedia.org/wiki/%C5%A0umavsk%C3%A9_podh%C5%AF%C5%99%C3%AD" TargetMode="External"/><Relationship Id="rId1432" Type="http://schemas.openxmlformats.org/officeDocument/2006/relationships/hyperlink" Target="https://cs.wikipedia.org/wiki/Vysok%C3%A1_(Vset%C3%ADnsk%C3%A9_vrchy)" TargetMode="External"/><Relationship Id="rId1877" Type="http://schemas.openxmlformats.org/officeDocument/2006/relationships/hyperlink" Target="https://cs.wikipedia.org/wiki/%C5%A0luknovsk%C3%A1_pahorkatina" TargetMode="External"/><Relationship Id="rId71" Type="http://schemas.openxmlformats.org/officeDocument/2006/relationships/hyperlink" Target="https://cs.wikipedia.org/wiki/%C5%BD%C4%8F%C3%A1r_(Doksy)" TargetMode="External"/><Relationship Id="rId802" Type="http://schemas.openxmlformats.org/officeDocument/2006/relationships/hyperlink" Target="https://cs.wikipedia.org/wiki/Brtn%C3%ADky" TargetMode="External"/><Relationship Id="rId1737" Type="http://schemas.openxmlformats.org/officeDocument/2006/relationships/hyperlink" Target="https://cs.wikipedia.org/wiki/%C5%A0umavsk%C3%A9_podh%C5%AF%C5%99%C3%AD" TargetMode="External"/><Relationship Id="rId29" Type="http://schemas.openxmlformats.org/officeDocument/2006/relationships/hyperlink" Target="http://www.mapy.cz/" TargetMode="External"/><Relationship Id="rId178" Type="http://schemas.openxmlformats.org/officeDocument/2006/relationships/hyperlink" Target="https://cs.wikipedia.org/wiki/Lu%C5%BE" TargetMode="External"/><Relationship Id="rId1804" Type="http://schemas.openxmlformats.org/officeDocument/2006/relationships/hyperlink" Target="http://www.mapy.cz/" TargetMode="External"/><Relationship Id="rId385" Type="http://schemas.openxmlformats.org/officeDocument/2006/relationships/hyperlink" Target="http://www.mapy.cz/" TargetMode="External"/><Relationship Id="rId592" Type="http://schemas.openxmlformats.org/officeDocument/2006/relationships/hyperlink" Target="https://cs.wikipedia.org/wiki/Velk%C3%BD_Roudn%C3%BD" TargetMode="External"/><Relationship Id="rId245" Type="http://schemas.openxmlformats.org/officeDocument/2006/relationships/hyperlink" Target="https://cs.wikipedia.org/wiki/B%C3%ADl%C3%A1_hora_(Podbeskydsk%C3%A1_pahorkatina)" TargetMode="External"/><Relationship Id="rId452" Type="http://schemas.openxmlformats.org/officeDocument/2006/relationships/hyperlink" Target="https://cs.wikipedia.org/wiki/Vyske%C5%99_(Ji%C4%8D%C3%ADnsk%C3%A1_pahorkatina)" TargetMode="External"/><Relationship Id="rId897" Type="http://schemas.openxmlformats.org/officeDocument/2006/relationships/hyperlink" Target="https://cs.wikipedia.org/wiki/Rade%C4%8D_(%C5%BDandov)" TargetMode="External"/><Relationship Id="rId1082" Type="http://schemas.openxmlformats.org/officeDocument/2006/relationships/hyperlink" Target="http://www.mapy.cz/" TargetMode="External"/><Relationship Id="rId105" Type="http://schemas.openxmlformats.org/officeDocument/2006/relationships/hyperlink" Target="https://cs.wikipedia.org/wiki/Jizersk%C3%A9_hory" TargetMode="External"/><Relationship Id="rId312" Type="http://schemas.openxmlformats.org/officeDocument/2006/relationships/hyperlink" Target="http://www.mapy.cz/" TargetMode="External"/><Relationship Id="rId757" Type="http://schemas.openxmlformats.org/officeDocument/2006/relationships/hyperlink" Target="https://cs.wikipedia.org/wiki/Je%C5%A1t%C4%9Bdsko-koz%C3%A1kovsk%C3%BD_h%C5%99bet" TargetMode="External"/><Relationship Id="rId964" Type="http://schemas.openxmlformats.org/officeDocument/2006/relationships/hyperlink" Target="http://www.mapy.cz/" TargetMode="External"/><Relationship Id="rId1387" Type="http://schemas.openxmlformats.org/officeDocument/2006/relationships/hyperlink" Target="http://www.mapy.cz/" TargetMode="External"/><Relationship Id="rId1594" Type="http://schemas.openxmlformats.org/officeDocument/2006/relationships/hyperlink" Target="https://cs.wikipedia.org/wiki/Da%C5%88kovice" TargetMode="External"/><Relationship Id="rId93" Type="http://schemas.openxmlformats.org/officeDocument/2006/relationships/hyperlink" Target="https://cs.wikipedia.org/wiki/Ky%C4%8Dera_(Slezsk%C3%A9_Beskydy)" TargetMode="External"/><Relationship Id="rId617" Type="http://schemas.openxmlformats.org/officeDocument/2006/relationships/hyperlink" Target="http://www.mapy.cz/" TargetMode="External"/><Relationship Id="rId824" Type="http://schemas.openxmlformats.org/officeDocument/2006/relationships/hyperlink" Target="https://cs.wikipedia.org/wiki/Krkono%C5%A1sk%C3%A9_podh%C5%AF%C5%99%C3%AD" TargetMode="External"/><Relationship Id="rId1247" Type="http://schemas.openxmlformats.org/officeDocument/2006/relationships/hyperlink" Target="http://www.mapy.cz/" TargetMode="External"/><Relationship Id="rId1454" Type="http://schemas.openxmlformats.org/officeDocument/2006/relationships/hyperlink" Target="https://cs.wikipedia.org/wiki/Nov%C3%A1_Lhota_(okres_Hodon%C3%ADn)" TargetMode="External"/><Relationship Id="rId1661" Type="http://schemas.openxmlformats.org/officeDocument/2006/relationships/hyperlink" Target="https://cs.wikipedia.org/wiki/Vysok%C3%A1_L%C3%ADpa" TargetMode="External"/><Relationship Id="rId1899" Type="http://schemas.openxmlformats.org/officeDocument/2006/relationships/hyperlink" Target="https://cs.wikipedia.org/wiki/Podorlick%C3%A1_pahorkatina" TargetMode="External"/><Relationship Id="rId1107" Type="http://schemas.openxmlformats.org/officeDocument/2006/relationships/hyperlink" Target="https://cs.wikipedia.org/wiki/Host%C3%BDnsko-vset%C3%ADnsk%C3%A1_hornatina" TargetMode="External"/><Relationship Id="rId1314" Type="http://schemas.openxmlformats.org/officeDocument/2006/relationships/hyperlink" Target="https://cs.wikipedia.org/wiki/N%C3%ADzk%C3%BD_Jesen%C3%ADk" TargetMode="External"/><Relationship Id="rId1521" Type="http://schemas.openxmlformats.org/officeDocument/2006/relationships/hyperlink" Target="https://cs.wikipedia.org/wiki/Podbeskydsk%C3%A1_pahorkatina" TargetMode="External"/><Relationship Id="rId1759" Type="http://schemas.openxmlformats.org/officeDocument/2006/relationships/hyperlink" Target="https://cs.wikipedia.org/wiki/L%C3%A1zek" TargetMode="External"/><Relationship Id="rId1619" Type="http://schemas.openxmlformats.org/officeDocument/2006/relationships/hyperlink" Target="https://cs.wikipedia.org/wiki/Z%C3%A1b%C5%99e%C5%BEsk%C3%A1_vrchovina" TargetMode="External"/><Relationship Id="rId1826" Type="http://schemas.openxmlformats.org/officeDocument/2006/relationships/hyperlink" Target="https://cs.wikipedia.org/wiki/Bene%C5%A1ovsk%C3%A1_pahorkatina" TargetMode="External"/><Relationship Id="rId20" Type="http://schemas.openxmlformats.org/officeDocument/2006/relationships/hyperlink" Target="https://cs.wikipedia.org/wiki/Moravskoslezsk%C3%A9_Beskydy" TargetMode="External"/><Relationship Id="rId267" Type="http://schemas.openxmlformats.org/officeDocument/2006/relationships/hyperlink" Target="https://cs.wikipedia.org/wiki/Lu%C5%BEice_(okres_Most)" TargetMode="External"/><Relationship Id="rId474" Type="http://schemas.openxmlformats.org/officeDocument/2006/relationships/hyperlink" Target="https://cs.wikipedia.org/wiki/Trutnov" TargetMode="External"/><Relationship Id="rId127" Type="http://schemas.openxmlformats.org/officeDocument/2006/relationships/hyperlink" Target="https://cs.wikipedia.org/wiki/%C4%8C%C3%A1stkov_(Petrovice_u_Su%C5%A1ice)" TargetMode="External"/><Relationship Id="rId681" Type="http://schemas.openxmlformats.org/officeDocument/2006/relationships/hyperlink" Target="https://cs.wikipedia.org/wiki/Krkono%C5%A1sk%C3%A9_podh%C5%AF%C5%99%C3%AD" TargetMode="External"/><Relationship Id="rId779" Type="http://schemas.openxmlformats.org/officeDocument/2006/relationships/hyperlink" Target="https://cs.wikipedia.org/wiki/Osta%C5%A1_(vrch)" TargetMode="External"/><Relationship Id="rId986" Type="http://schemas.openxmlformats.org/officeDocument/2006/relationships/hyperlink" Target="https://cs.wikipedia.org/wiki/Karl%C5%A1tejn_(%C5%BD%C4%8F%C3%A1rsk%C3%A9_vrchy)" TargetMode="External"/><Relationship Id="rId334" Type="http://schemas.openxmlformats.org/officeDocument/2006/relationships/hyperlink" Target="https://cs.wikipedia.org/wiki/Moravskoslezsk%C3%A9_Beskydy" TargetMode="External"/><Relationship Id="rId541" Type="http://schemas.openxmlformats.org/officeDocument/2006/relationships/hyperlink" Target="https://cs.wikipedia.org/wiki/Hradi%C5%A1%C5%A5sk%C3%BD_vrch_(Novohradsk%C3%A9_podh%C5%AF%C5%99%C3%AD)" TargetMode="External"/><Relationship Id="rId639" Type="http://schemas.openxmlformats.org/officeDocument/2006/relationships/hyperlink" Target="https://cs.wikipedia.org/wiki/Kle%C5%A5" TargetMode="External"/><Relationship Id="rId1171" Type="http://schemas.openxmlformats.org/officeDocument/2006/relationships/hyperlink" Target="https://cs.wikipedia.org/wiki/Podmokly_(okres_Klatovy)" TargetMode="External"/><Relationship Id="rId1269" Type="http://schemas.openxmlformats.org/officeDocument/2006/relationships/hyperlink" Target="https://cs.wikipedia.org/wiki/Velk%C3%BD_Be%C5%A1kovsk%C3%BD_kopec" TargetMode="External"/><Relationship Id="rId1476" Type="http://schemas.openxmlformats.org/officeDocument/2006/relationships/hyperlink" Target="http://www.mapy.cz/" TargetMode="External"/><Relationship Id="rId401" Type="http://schemas.openxmlformats.org/officeDocument/2006/relationships/hyperlink" Target="https://cs.wikipedia.org/wiki/Svitavsk%C3%A1_pahorkatina" TargetMode="External"/><Relationship Id="rId846" Type="http://schemas.openxmlformats.org/officeDocument/2006/relationships/hyperlink" Target="http://www.mapy.cz/" TargetMode="External"/><Relationship Id="rId1031" Type="http://schemas.openxmlformats.org/officeDocument/2006/relationships/hyperlink" Target="https://cs.wikipedia.org/wiki/Metylovice" TargetMode="External"/><Relationship Id="rId1129" Type="http://schemas.openxmlformats.org/officeDocument/2006/relationships/hyperlink" Target="https://cs.wikipedia.org/wiki/Stud%C3%A1nky_(Vy%C5%A1%C5%A1%C3%AD_Brod)" TargetMode="External"/><Relationship Id="rId1683" Type="http://schemas.openxmlformats.org/officeDocument/2006/relationships/hyperlink" Target="https://cs.wikipedia.org/wiki/Z%C3%A1b%C5%99e%C5%BEsk%C3%A1_vrchovina" TargetMode="External"/><Relationship Id="rId1890" Type="http://schemas.openxmlformats.org/officeDocument/2006/relationships/hyperlink" Target="http://www.mapy.cz/" TargetMode="External"/><Relationship Id="rId706" Type="http://schemas.openxmlformats.org/officeDocument/2006/relationships/hyperlink" Target="https://cs.wikipedia.org/wiki/%C5%BDd%C3%A1nick%C3%BD_les" TargetMode="External"/><Relationship Id="rId913" Type="http://schemas.openxmlformats.org/officeDocument/2006/relationships/hyperlink" Target="https://cs.wikipedia.org/wiki/Podbeskydsk%C3%A1_pahorkatina" TargetMode="External"/><Relationship Id="rId1336" Type="http://schemas.openxmlformats.org/officeDocument/2006/relationships/hyperlink" Target="http://www.mapy.cz/" TargetMode="External"/><Relationship Id="rId1543" Type="http://schemas.openxmlformats.org/officeDocument/2006/relationships/hyperlink" Target="http://www.mapy.cz/" TargetMode="External"/><Relationship Id="rId1750" Type="http://schemas.openxmlformats.org/officeDocument/2006/relationships/hyperlink" Target="https://cs.wikipedia.org/wiki/Lou%C4%8Dn%C3%A1_(Kru%C5%A1n%C3%A9_hory,_956_m)" TargetMode="External"/><Relationship Id="rId42" Type="http://schemas.openxmlformats.org/officeDocument/2006/relationships/hyperlink" Target="https://cs.wikipedia.org/wiki/Mikulov" TargetMode="External"/><Relationship Id="rId1403" Type="http://schemas.openxmlformats.org/officeDocument/2006/relationships/hyperlink" Target="http://www.mapy.cz/" TargetMode="External"/><Relationship Id="rId1610" Type="http://schemas.openxmlformats.org/officeDocument/2006/relationships/hyperlink" Target="https://cs.wikipedia.org/wiki/T%C5%99ebo%C5%88sk%C3%A1_p%C3%A1nev" TargetMode="External"/><Relationship Id="rId1848" Type="http://schemas.openxmlformats.org/officeDocument/2006/relationships/hyperlink" Target="https://cs.wikipedia.org/wiki/%C4%8Cesk%C3%A9_st%C5%99edoho%C5%99%C3%AD" TargetMode="External"/><Relationship Id="rId191" Type="http://schemas.openxmlformats.org/officeDocument/2006/relationships/hyperlink" Target="https://cs.wikipedia.org/wiki/Vala%C5%A1sk%C3%A9_Klobouky" TargetMode="External"/><Relationship Id="rId1708" Type="http://schemas.openxmlformats.org/officeDocument/2006/relationships/hyperlink" Target="http://www.mapy.cz/" TargetMode="External"/><Relationship Id="rId1915" Type="http://schemas.openxmlformats.org/officeDocument/2006/relationships/hyperlink" Target="https://cs.wikipedia.org/wiki/Sob%C4%9Bslav" TargetMode="External"/><Relationship Id="rId289" Type="http://schemas.openxmlformats.org/officeDocument/2006/relationships/hyperlink" Target="https://cs.wikipedia.org/wiki/Bukovec_(Drahansk%C3%A1_vrchovina)" TargetMode="External"/><Relationship Id="rId496" Type="http://schemas.openxmlformats.org/officeDocument/2006/relationships/hyperlink" Target="http://www.mapy.cz/" TargetMode="External"/><Relationship Id="rId149" Type="http://schemas.openxmlformats.org/officeDocument/2006/relationships/hyperlink" Target="http://www.mapy.cz/" TargetMode="External"/><Relationship Id="rId356" Type="http://schemas.openxmlformats.org/officeDocument/2006/relationships/hyperlink" Target="https://cs.wikipedia.org/wiki/Dub_(Ralsk%C3%A1_pahorkatina)" TargetMode="External"/><Relationship Id="rId563" Type="http://schemas.openxmlformats.org/officeDocument/2006/relationships/hyperlink" Target="https://cs.wikipedia.org/wiki/Javor_(Lu%C5%BEick%C3%A9_hory)" TargetMode="External"/><Relationship Id="rId770" Type="http://schemas.openxmlformats.org/officeDocument/2006/relationships/hyperlink" Target="http://www.mapy.cz/" TargetMode="External"/><Relationship Id="rId1193" Type="http://schemas.openxmlformats.org/officeDocument/2006/relationships/hyperlink" Target="https://cs.wikipedia.org/wiki/D%C5%BEb%C3%A1n_(geomorfologick%C3%BD_celek)" TargetMode="External"/><Relationship Id="rId216" Type="http://schemas.openxmlformats.org/officeDocument/2006/relationships/hyperlink" Target="https://cs.wikipedia.org/wiki/Lib%C4%8Deves" TargetMode="External"/><Relationship Id="rId423" Type="http://schemas.openxmlformats.org/officeDocument/2006/relationships/hyperlink" Target="http://www.mapy.cz/" TargetMode="External"/><Relationship Id="rId868" Type="http://schemas.openxmlformats.org/officeDocument/2006/relationships/hyperlink" Target="https://cs.wikipedia.org/wiki/Chlum_(Podorlick%C3%A1_pahorkatina)" TargetMode="External"/><Relationship Id="rId1053" Type="http://schemas.openxmlformats.org/officeDocument/2006/relationships/hyperlink" Target="https://cs.wikipedia.org/wiki/Sm%C4%9Bde%C4%8D" TargetMode="External"/><Relationship Id="rId1260" Type="http://schemas.openxmlformats.org/officeDocument/2006/relationships/hyperlink" Target="http://www.mapy.cz/" TargetMode="External"/><Relationship Id="rId1498" Type="http://schemas.openxmlformats.org/officeDocument/2006/relationships/hyperlink" Target="https://cs.wikipedia.org/wiki/Zlatohorsk%C3%A1_vrchovina" TargetMode="External"/><Relationship Id="rId630" Type="http://schemas.openxmlformats.org/officeDocument/2006/relationships/hyperlink" Target="https://cs.wikipedia.org/wiki/U_Slepice_(%C5%BDd%C3%A1nick%C3%BD_les)" TargetMode="External"/><Relationship Id="rId728" Type="http://schemas.openxmlformats.org/officeDocument/2006/relationships/hyperlink" Target="https://cs.wikipedia.org/wiki/Kru%C5%A1n%C3%A9_hory" TargetMode="External"/><Relationship Id="rId935" Type="http://schemas.openxmlformats.org/officeDocument/2006/relationships/hyperlink" Target="https://cs.wikipedia.org/wiki/Z%C3%A1b%C5%99e%C5%BEsk%C3%A1_vrchovina" TargetMode="External"/><Relationship Id="rId1358" Type="http://schemas.openxmlformats.org/officeDocument/2006/relationships/hyperlink" Target="https://cs.wikipedia.org/wiki/Javorn%C3%ADky" TargetMode="External"/><Relationship Id="rId1565" Type="http://schemas.openxmlformats.org/officeDocument/2006/relationships/hyperlink" Target="https://cs.wikipedia.org/wiki/Vysok%C3%BD_k%C3%A1men_(Novohradsk%C3%A9_podh%C5%AF%C5%99%C3%AD)" TargetMode="External"/><Relationship Id="rId1772" Type="http://schemas.openxmlformats.org/officeDocument/2006/relationships/hyperlink" Target="https://cs.wikipedia.org/wiki/Mikulov_(okres_Teplice)" TargetMode="External"/><Relationship Id="rId64" Type="http://schemas.openxmlformats.org/officeDocument/2006/relationships/hyperlink" Target="https://cs.wikipedia.org/wiki/%C4%8Cerven%C3%BD_k%C3%A1men_(Podbeskydsk%C3%A1_pahorkatina)" TargetMode="External"/><Relationship Id="rId1120" Type="http://schemas.openxmlformats.org/officeDocument/2006/relationships/hyperlink" Target="https://cs.wikipedia.org/wiki/Solansk%C3%A1_hora" TargetMode="External"/><Relationship Id="rId1218" Type="http://schemas.openxmlformats.org/officeDocument/2006/relationships/hyperlink" Target="https://cs.wikipedia.org/wiki/%C5%A0vihovsk%C3%A1_vrchovina" TargetMode="External"/><Relationship Id="rId1425" Type="http://schemas.openxmlformats.org/officeDocument/2006/relationships/hyperlink" Target="http://www.mapy.cz/" TargetMode="External"/><Relationship Id="rId1632" Type="http://schemas.openxmlformats.org/officeDocument/2006/relationships/hyperlink" Target="http://www.mapy.cz/" TargetMode="External"/><Relationship Id="rId280" Type="http://schemas.openxmlformats.org/officeDocument/2006/relationships/hyperlink" Target="https://cs.wikipedia.org/wiki/Brdsk%C3%A1_vrchovina" TargetMode="External"/><Relationship Id="rId140" Type="http://schemas.openxmlformats.org/officeDocument/2006/relationships/hyperlink" Target="https://cs.wikipedia.org/wiki/Lu%C5%BEick%C3%A9_hory" TargetMode="External"/><Relationship Id="rId378" Type="http://schemas.openxmlformats.org/officeDocument/2006/relationships/hyperlink" Target="https://cs.wikipedia.org/wiki/Hlav%C5%88ovice" TargetMode="External"/><Relationship Id="rId585" Type="http://schemas.openxmlformats.org/officeDocument/2006/relationships/hyperlink" Target="https://cs.wikipedia.org/wiki/%C4%8Cesk%C3%A9_st%C5%99edoho%C5%99%C3%AD" TargetMode="External"/><Relationship Id="rId792" Type="http://schemas.openxmlformats.org/officeDocument/2006/relationships/hyperlink" Target="https://cs.wikipedia.org/wiki/%C4%8C%C3%A1p_(Adr%C5%A1pa%C5%A1sko-teplick%C3%A9_sk%C3%A1ly)" TargetMode="External"/><Relationship Id="rId6" Type="http://schemas.openxmlformats.org/officeDocument/2006/relationships/hyperlink" Target="https://cs.wikipedia.org/wiki/Po%C4%8Derady" TargetMode="External"/><Relationship Id="rId238" Type="http://schemas.openxmlformats.org/officeDocument/2006/relationships/hyperlink" Target="https://cs.wikipedia.org/wiki/Tisov%C3%BD_vrch" TargetMode="External"/><Relationship Id="rId445" Type="http://schemas.openxmlformats.org/officeDocument/2006/relationships/hyperlink" Target="https://cs.wikipedia.org/wiki/Kv%C4%9Btnice_(Boskovick%C3%A1_br%C3%A1zda)" TargetMode="External"/><Relationship Id="rId652" Type="http://schemas.openxmlformats.org/officeDocument/2006/relationships/hyperlink" Target="https://cs.wikipedia.org/wiki/Tis%C3%A1" TargetMode="External"/><Relationship Id="rId1075" Type="http://schemas.openxmlformats.org/officeDocument/2006/relationships/hyperlink" Target="https://cs.wikipedia.org/wiki/Doupovsk%C3%A9_hory" TargetMode="External"/><Relationship Id="rId1282" Type="http://schemas.openxmlformats.org/officeDocument/2006/relationships/hyperlink" Target="https://cs.wikipedia.org/wiki/Kozelka" TargetMode="External"/><Relationship Id="rId305" Type="http://schemas.openxmlformats.org/officeDocument/2006/relationships/hyperlink" Target="https://cs.wikipedia.org/wiki/%C4%8Cesk%C3%A9_st%C5%99edoho%C5%99%C3%AD" TargetMode="External"/><Relationship Id="rId512" Type="http://schemas.openxmlformats.org/officeDocument/2006/relationships/hyperlink" Target="https://cs.wikipedia.org/wiki/Brodce_(Kada%C5%88)" TargetMode="External"/><Relationship Id="rId957" Type="http://schemas.openxmlformats.org/officeDocument/2006/relationships/hyperlink" Target="http://www.mapy.cz/" TargetMode="External"/><Relationship Id="rId1142" Type="http://schemas.openxmlformats.org/officeDocument/2006/relationships/hyperlink" Target="https://cs.wikipedia.org/wiki/Kozelka" TargetMode="External"/><Relationship Id="rId1587" Type="http://schemas.openxmlformats.org/officeDocument/2006/relationships/hyperlink" Target="https://cs.wikipedia.org/wiki/Hlubock%C3%BD_h%C5%99bet" TargetMode="External"/><Relationship Id="rId1794" Type="http://schemas.openxmlformats.org/officeDocument/2006/relationships/hyperlink" Target="https://cs.wikipedia.org/wiki/Bene%C5%A1ovsk%C3%A1_pahorkatina" TargetMode="External"/><Relationship Id="rId86" Type="http://schemas.openxmlformats.org/officeDocument/2006/relationships/hyperlink" Target="https://cs.wikipedia.org/wiki/Ka%C5%99%C3%ADzek" TargetMode="External"/><Relationship Id="rId817" Type="http://schemas.openxmlformats.org/officeDocument/2006/relationships/hyperlink" Target="https://cs.wikipedia.org/wiki/%C5%A0umava" TargetMode="External"/><Relationship Id="rId1002" Type="http://schemas.openxmlformats.org/officeDocument/2006/relationships/hyperlink" Target="https://cs.wikipedia.org/wiki/Boub%C3%ADn" TargetMode="External"/><Relationship Id="rId1447" Type="http://schemas.openxmlformats.org/officeDocument/2006/relationships/hyperlink" Target="https://cs.wikipedia.org/wiki/Hlubok%C3%A1_(Kdyn%C4%9B)" TargetMode="External"/><Relationship Id="rId1654" Type="http://schemas.openxmlformats.org/officeDocument/2006/relationships/hyperlink" Target="https://cs.wikipedia.org/wiki/%C5%BDebr%C3%A1k_(Vla%C5%A1imsk%C3%A1_pahorkatina)" TargetMode="External"/><Relationship Id="rId1861" Type="http://schemas.openxmlformats.org/officeDocument/2006/relationships/hyperlink" Target="https://cs.wikipedia.org/wiki/Bene%C5%A1ovsk%C3%A1_pahorkatina" TargetMode="External"/><Relationship Id="rId1307" Type="http://schemas.openxmlformats.org/officeDocument/2006/relationships/hyperlink" Target="https://cs.wikipedia.org/wiki/Doma%C5%BElice" TargetMode="External"/><Relationship Id="rId1514" Type="http://schemas.openxmlformats.org/officeDocument/2006/relationships/hyperlink" Target="https://cs.wikipedia.org/wiki/Host%C3%BDnsko-vset%C3%ADnsk%C3%A1_hornatina" TargetMode="External"/><Relationship Id="rId1721" Type="http://schemas.openxmlformats.org/officeDocument/2006/relationships/hyperlink" Target="http://www.mapy.cz/" TargetMode="External"/><Relationship Id="rId13" Type="http://schemas.openxmlformats.org/officeDocument/2006/relationships/hyperlink" Target="https://cs.wikipedia.org/wiki/Perninsk%C3%BD_vrch" TargetMode="External"/><Relationship Id="rId1819" Type="http://schemas.openxmlformats.org/officeDocument/2006/relationships/hyperlink" Target="https://cs.wikipedia.org/wiki/Neveklov" TargetMode="External"/><Relationship Id="rId162" Type="http://schemas.openxmlformats.org/officeDocument/2006/relationships/hyperlink" Target="https://cs.wikipedia.org/wiki/Lou%C4%8Dn%C3%A1_(Kru%C5%A1n%C3%A9_hory,_956_m)" TargetMode="External"/><Relationship Id="rId467" Type="http://schemas.openxmlformats.org/officeDocument/2006/relationships/hyperlink" Target="https://cs.wikipedia.org/wiki/%C4%8C%C3%ADha%C5%88" TargetMode="External"/><Relationship Id="rId1097" Type="http://schemas.openxmlformats.org/officeDocument/2006/relationships/hyperlink" Target="https://cs.wikipedia.org/wiki/Ml%C3%A1zovice" TargetMode="External"/><Relationship Id="rId674" Type="http://schemas.openxmlformats.org/officeDocument/2006/relationships/hyperlink" Target="https://cs.wikipedia.org/wiki/Hradi%C5%A1%C5%A5any_(%C4%8Cesk%C3%A9_st%C5%99edoho%C5%99%C3%AD)" TargetMode="External"/><Relationship Id="rId881" Type="http://schemas.openxmlformats.org/officeDocument/2006/relationships/hyperlink" Target="https://cs.wikipedia.org/wiki/Hrabenov" TargetMode="External"/><Relationship Id="rId979" Type="http://schemas.openxmlformats.org/officeDocument/2006/relationships/hyperlink" Target="https://cs.wikipedia.org/wiki/Velk%C3%BD_%C5%A0pi%C4%8D%C3%A1k_(K%C5%99i%C5%BEanovsk%C3%A1_vrchovina)" TargetMode="External"/><Relationship Id="rId327" Type="http://schemas.openxmlformats.org/officeDocument/2006/relationships/hyperlink" Target="https://cs.wikipedia.org/wiki/Dr%C5%BEkov%C3%A1" TargetMode="External"/><Relationship Id="rId534" Type="http://schemas.openxmlformats.org/officeDocument/2006/relationships/hyperlink" Target="http://www.mapy.cz/" TargetMode="External"/><Relationship Id="rId741" Type="http://schemas.openxmlformats.org/officeDocument/2006/relationships/hyperlink" Target="https://cs.wikipedia.org/wiki/%C4%8Cervenovodsk%C3%A9_sedlo" TargetMode="External"/><Relationship Id="rId839" Type="http://schemas.openxmlformats.org/officeDocument/2006/relationships/hyperlink" Target="http://www.mapy.cz/" TargetMode="External"/><Relationship Id="rId1164" Type="http://schemas.openxmlformats.org/officeDocument/2006/relationships/hyperlink" Target="http://www.mapy.cz/" TargetMode="External"/><Relationship Id="rId1371" Type="http://schemas.openxmlformats.org/officeDocument/2006/relationships/hyperlink" Target="https://cs.wikipedia.org/wiki/Drahansk%C3%A1_vrchovina" TargetMode="External"/><Relationship Id="rId1469" Type="http://schemas.openxmlformats.org/officeDocument/2006/relationships/hyperlink" Target="http://www.mapy.cz/" TargetMode="External"/><Relationship Id="rId601" Type="http://schemas.openxmlformats.org/officeDocument/2006/relationships/hyperlink" Target="https://cs.wikipedia.org/wiki/Lu%C5%BEick%C3%A9_hory" TargetMode="External"/><Relationship Id="rId1024" Type="http://schemas.openxmlformats.org/officeDocument/2006/relationships/hyperlink" Target="https://cs.wikipedia.org/wiki/Svojet%C3%ADn" TargetMode="External"/><Relationship Id="rId1231" Type="http://schemas.openxmlformats.org/officeDocument/2006/relationships/hyperlink" Target="https://cs.wikipedia.org/wiki/Hanu%C5%A1ovick%C3%A1_vrchovina" TargetMode="External"/><Relationship Id="rId1676" Type="http://schemas.openxmlformats.org/officeDocument/2006/relationships/hyperlink" Target="https://cs.wikipedia.org/wiki/Kru%C5%A1n%C3%A9_hory" TargetMode="External"/><Relationship Id="rId1883" Type="http://schemas.openxmlformats.org/officeDocument/2006/relationships/hyperlink" Target="https://cs.wikipedia.org/wiki/Liten%C4%8Dick%C3%A1_pahorkatina" TargetMode="External"/><Relationship Id="rId906" Type="http://schemas.openxmlformats.org/officeDocument/2006/relationships/hyperlink" Target="https://cs.wikipedia.org/wiki/B%C3%ADl%C3%A9_Karpaty" TargetMode="External"/><Relationship Id="rId1329" Type="http://schemas.openxmlformats.org/officeDocument/2006/relationships/hyperlink" Target="https://cs.wikipedia.org/wiki/%C4%8Cerven%C3%A1_hora_(N%C3%ADzk%C3%BD_Jesen%C3%ADk)" TargetMode="External"/><Relationship Id="rId1536" Type="http://schemas.openxmlformats.org/officeDocument/2006/relationships/hyperlink" Target="http://www.mapy.cz/" TargetMode="External"/><Relationship Id="rId1743" Type="http://schemas.openxmlformats.org/officeDocument/2006/relationships/hyperlink" Target="http://www.mapy.cz/" TargetMode="External"/><Relationship Id="rId35" Type="http://schemas.openxmlformats.org/officeDocument/2006/relationships/hyperlink" Target="https://cs.wikipedia.org/wiki/Radho%C5%A1%C5%A5" TargetMode="External"/><Relationship Id="rId1603" Type="http://schemas.openxmlformats.org/officeDocument/2006/relationships/hyperlink" Target="https://cs.wikipedia.org/wiki/Lobendava" TargetMode="External"/><Relationship Id="rId1810" Type="http://schemas.openxmlformats.org/officeDocument/2006/relationships/hyperlink" Target="https://cs.wikipedia.org/wiki/B%C3%ADl%C3%A1_hora_(Podbeskydsk%C3%A1_pahorkatina)" TargetMode="External"/><Relationship Id="rId184" Type="http://schemas.openxmlformats.org/officeDocument/2006/relationships/hyperlink" Target="https://cs.wikipedia.org/wiki/Nov%C3%A1_Ves_v_Hor%C3%A1ch" TargetMode="External"/><Relationship Id="rId391" Type="http://schemas.openxmlformats.org/officeDocument/2006/relationships/hyperlink" Target="https://cs.wikipedia.org/wiki/Z%C3%A1chlum%C3%AD_(okres_%C3%9Ast%C3%AD_nad_Orlic%C3%AD)" TargetMode="External"/><Relationship Id="rId1908" Type="http://schemas.openxmlformats.org/officeDocument/2006/relationships/hyperlink" Target="https://cs.wikipedia.org/wiki/Velk%C3%A1_Tisov%C3%A1" TargetMode="External"/><Relationship Id="rId251" Type="http://schemas.openxmlformats.org/officeDocument/2006/relationships/hyperlink" Target="https://cs.wikipedia.org/wiki/%C5%98edice_(Je%C5%A1t%C4%9Bdsko-koz%C3%A1kovsk%C3%BD_h%C5%99bet)" TargetMode="External"/><Relationship Id="rId489" Type="http://schemas.openxmlformats.org/officeDocument/2006/relationships/hyperlink" Target="https://cs.wikipedia.org/wiki/%C4%8Cesk%C3%A9_st%C5%99edoho%C5%99%C3%AD" TargetMode="External"/><Relationship Id="rId696" Type="http://schemas.openxmlformats.org/officeDocument/2006/relationships/hyperlink" Target="http://www.mapy.cz/" TargetMode="External"/><Relationship Id="rId349" Type="http://schemas.openxmlformats.org/officeDocument/2006/relationships/hyperlink" Target="https://cs.wikipedia.org/wiki/He%C5%99manice_(%C5%BDandov)" TargetMode="External"/><Relationship Id="rId556" Type="http://schemas.openxmlformats.org/officeDocument/2006/relationships/hyperlink" Target="https://cs.wikipedia.org/wiki/Svitavsk%C3%A1_pahorkatina" TargetMode="External"/><Relationship Id="rId763" Type="http://schemas.openxmlformats.org/officeDocument/2006/relationships/hyperlink" Target="http://www.mapy.cz/" TargetMode="External"/><Relationship Id="rId1186" Type="http://schemas.openxmlformats.org/officeDocument/2006/relationships/hyperlink" Target="https://cs.wikipedia.org/wiki/Vysok%C3%BD_Kam%C3%BDk" TargetMode="External"/><Relationship Id="rId1393" Type="http://schemas.openxmlformats.org/officeDocument/2006/relationships/hyperlink" Target="http://www.mapy.cz/" TargetMode="External"/><Relationship Id="rId111" Type="http://schemas.openxmlformats.org/officeDocument/2006/relationships/hyperlink" Target="https://cs.wikipedia.org/wiki/Rybn%C3%ADk_(Doln%C3%AD_Dvo%C5%99i%C5%A1t%C4%9B)" TargetMode="External"/><Relationship Id="rId209" Type="http://schemas.openxmlformats.org/officeDocument/2006/relationships/hyperlink" Target="https://cs.wikipedia.org/wiki/D%C4%9B%C4%8D%C3%ADnsk%C3%BD_Sn%C4%9B%C5%BEn%C3%ADk" TargetMode="External"/><Relationship Id="rId416" Type="http://schemas.openxmlformats.org/officeDocument/2006/relationships/hyperlink" Target="http://www.mapy.cz/" TargetMode="External"/><Relationship Id="rId970" Type="http://schemas.openxmlformats.org/officeDocument/2006/relationships/hyperlink" Target="http://www.mapy.cz/" TargetMode="External"/><Relationship Id="rId1046" Type="http://schemas.openxmlformats.org/officeDocument/2006/relationships/hyperlink" Target="https://cs.wikipedia.org/wiki/Ji%C4%8D%C3%ADnsk%C3%A1_pahorkatina" TargetMode="External"/><Relationship Id="rId1253" Type="http://schemas.openxmlformats.org/officeDocument/2006/relationships/hyperlink" Target="http://www.mapy.cz/" TargetMode="External"/><Relationship Id="rId1698" Type="http://schemas.openxmlformats.org/officeDocument/2006/relationships/hyperlink" Target="http://www.mapy.cz/" TargetMode="External"/><Relationship Id="rId623" Type="http://schemas.openxmlformats.org/officeDocument/2006/relationships/hyperlink" Target="http://www.mapy.cz/" TargetMode="External"/><Relationship Id="rId830" Type="http://schemas.openxmlformats.org/officeDocument/2006/relationships/hyperlink" Target="https://cs.wikipedia.org/wiki/%C5%A0umavsk%C3%A9_podh%C5%AF%C5%99%C3%AD" TargetMode="External"/><Relationship Id="rId928" Type="http://schemas.openxmlformats.org/officeDocument/2006/relationships/hyperlink" Target="https://cs.wikipedia.org/wiki/Bobravsk%C3%A1_vrchovina" TargetMode="External"/><Relationship Id="rId1460" Type="http://schemas.openxmlformats.org/officeDocument/2006/relationships/hyperlink" Target="https://cs.wikipedia.org/wiki/Blatensk%C3%A1_pahorkatina" TargetMode="External"/><Relationship Id="rId1558" Type="http://schemas.openxmlformats.org/officeDocument/2006/relationships/hyperlink" Target="https://cs.wikipedia.org/wiki/Lys%C3%BD_vrch_(Jizersk%C3%A9_hory)" TargetMode="External"/><Relationship Id="rId1765" Type="http://schemas.openxmlformats.org/officeDocument/2006/relationships/hyperlink" Target="https://cs.wikipedia.org/wiki/Lipnice_nad_S%C3%A1zavou" TargetMode="External"/><Relationship Id="rId57" Type="http://schemas.openxmlformats.org/officeDocument/2006/relationships/hyperlink" Target="https://cs.wikipedia.org/wiki/Ralsk%C3%A1_pahorkatina" TargetMode="External"/><Relationship Id="rId1113" Type="http://schemas.openxmlformats.org/officeDocument/2006/relationships/hyperlink" Target="http://www.mapy.cz/" TargetMode="External"/><Relationship Id="rId1320" Type="http://schemas.openxmlformats.org/officeDocument/2006/relationships/hyperlink" Target="https://cs.wikipedia.org/wiki/K%C5%99eme%C5%A1nick%C3%A1_vrchovina" TargetMode="External"/><Relationship Id="rId1418" Type="http://schemas.openxmlformats.org/officeDocument/2006/relationships/hyperlink" Target="https://cs.wikipedia.org/wiki/Tane%C4%8Dnice_(%C5%A0luknovsk%C3%A1_pahorkatina)" TargetMode="External"/><Relationship Id="rId1625" Type="http://schemas.openxmlformats.org/officeDocument/2006/relationships/hyperlink" Target="http://www.mapy.cz/" TargetMode="External"/><Relationship Id="rId1832" Type="http://schemas.openxmlformats.org/officeDocument/2006/relationships/hyperlink" Target="https://cs.wikipedia.org/wiki/Bene%C5%A1ovsk%C3%A1_pahorkatina" TargetMode="External"/><Relationship Id="rId273" Type="http://schemas.openxmlformats.org/officeDocument/2006/relationships/hyperlink" Target="https://cs.wikipedia.org/wiki/Tuha%C5%88_(Stru%C5%BEinec)" TargetMode="External"/><Relationship Id="rId480" Type="http://schemas.openxmlformats.org/officeDocument/2006/relationships/hyperlink" Target="https://cs.wikipedia.org/wiki/Ralsko_(Ralsk%C3%A1_pahorkatina)" TargetMode="External"/><Relationship Id="rId133" Type="http://schemas.openxmlformats.org/officeDocument/2006/relationships/hyperlink" Target="https://cs.wikipedia.org/wiki/Jablunkovsk%C3%A9_meziho%C5%99%C3%AD" TargetMode="External"/><Relationship Id="rId340" Type="http://schemas.openxmlformats.org/officeDocument/2006/relationships/hyperlink" Target="http://www.mapy.cz/" TargetMode="External"/><Relationship Id="rId578" Type="http://schemas.openxmlformats.org/officeDocument/2006/relationships/hyperlink" Target="http://www.mapy.cz/" TargetMode="External"/><Relationship Id="rId785" Type="http://schemas.openxmlformats.org/officeDocument/2006/relationships/hyperlink" Target="https://cs.wikipedia.org/wiki/Veselsk%C3%BD_chlum" TargetMode="External"/><Relationship Id="rId992" Type="http://schemas.openxmlformats.org/officeDocument/2006/relationships/hyperlink" Target="https://cs.wikipedia.org/wiki/D%C5%BEb%C3%A1n_(geomorfologick%C3%BD_celek)" TargetMode="External"/><Relationship Id="rId200" Type="http://schemas.openxmlformats.org/officeDocument/2006/relationships/hyperlink" Target="http://www.mapy.cz/" TargetMode="External"/><Relationship Id="rId438" Type="http://schemas.openxmlformats.org/officeDocument/2006/relationships/hyperlink" Target="https://cs.wikipedia.org/wiki/Mar%C5%A1ovick%C3%BD_vrch_(Ralsk%C3%A1_pahorkatina)" TargetMode="External"/><Relationship Id="rId645" Type="http://schemas.openxmlformats.org/officeDocument/2006/relationships/hyperlink" Target="https://cs.wikipedia.org/wiki/Ji%C5%99ice_(okres_Pelh%C5%99imov)" TargetMode="External"/><Relationship Id="rId852" Type="http://schemas.openxmlformats.org/officeDocument/2006/relationships/hyperlink" Target="http://www.mapy.cz/" TargetMode="External"/><Relationship Id="rId1068" Type="http://schemas.openxmlformats.org/officeDocument/2006/relationships/hyperlink" Target="http://www.mapy.cz/" TargetMode="External"/><Relationship Id="rId1275" Type="http://schemas.openxmlformats.org/officeDocument/2006/relationships/hyperlink" Target="https://cs.wikipedia.org/wiki/Ostr%C3%BD_(%C4%8Cesk%C3%A9_st%C5%99edoho%C5%99%C3%AD,_553_m)" TargetMode="External"/><Relationship Id="rId1482" Type="http://schemas.openxmlformats.org/officeDocument/2006/relationships/hyperlink" Target="https://cs.wikipedia.org/wiki/Zborovy" TargetMode="External"/><Relationship Id="rId505" Type="http://schemas.openxmlformats.org/officeDocument/2006/relationships/hyperlink" Target="https://cs.wikipedia.org/wiki/Podhorn%C3%AD_vrch" TargetMode="External"/><Relationship Id="rId712" Type="http://schemas.openxmlformats.org/officeDocument/2006/relationships/hyperlink" Target="http://www.mapy.cz/" TargetMode="External"/><Relationship Id="rId1135" Type="http://schemas.openxmlformats.org/officeDocument/2006/relationships/hyperlink" Target="https://cs.wikipedia.org/wiki/Doupovsk%C3%A9_hory" TargetMode="External"/><Relationship Id="rId1342" Type="http://schemas.openxmlformats.org/officeDocument/2006/relationships/hyperlink" Target="https://cs.wikipedia.org/wiki/Ple%C5%A1ivec_(Lu%C5%BEick%C3%A9_hory,_597_m)" TargetMode="External"/><Relationship Id="rId1787" Type="http://schemas.openxmlformats.org/officeDocument/2006/relationships/hyperlink" Target="https://cs.wikipedia.org/wiki/N%C3%ADzk%C3%BD_Jesen%C3%ADk" TargetMode="External"/><Relationship Id="rId79" Type="http://schemas.openxmlformats.org/officeDocument/2006/relationships/hyperlink" Target="https://cs.wikipedia.org/wiki/Ralsk%C3%A1_pahorkatina" TargetMode="External"/><Relationship Id="rId1202" Type="http://schemas.openxmlformats.org/officeDocument/2006/relationships/hyperlink" Target="https://cs.wikipedia.org/wiki/Doln%C3%AD_Lochov" TargetMode="External"/><Relationship Id="rId1647" Type="http://schemas.openxmlformats.org/officeDocument/2006/relationships/hyperlink" Target="https://cs.wikipedia.org/wiki/Hrada" TargetMode="External"/><Relationship Id="rId1854" Type="http://schemas.openxmlformats.org/officeDocument/2006/relationships/hyperlink" Target="http://www.mapy.cz/" TargetMode="External"/><Relationship Id="rId1507" Type="http://schemas.openxmlformats.org/officeDocument/2006/relationships/hyperlink" Target="https://cs.wikipedia.org/wiki/Horka_u_Star%C3%A9_Paky" TargetMode="External"/><Relationship Id="rId1714" Type="http://schemas.openxmlformats.org/officeDocument/2006/relationships/hyperlink" Target="http://www.mapy.cz/" TargetMode="External"/><Relationship Id="rId295" Type="http://schemas.openxmlformats.org/officeDocument/2006/relationships/hyperlink" Target="https://cs.wikipedia.org/wiki/Jedlov%C3%A1_(Lu%C5%BEick%C3%A9_hory)" TargetMode="External"/><Relationship Id="rId1921" Type="http://schemas.openxmlformats.org/officeDocument/2006/relationships/drawing" Target="../drawings/drawing1.xml"/><Relationship Id="rId155" Type="http://schemas.openxmlformats.org/officeDocument/2006/relationships/hyperlink" Target="http://www.mapy.cz/" TargetMode="External"/><Relationship Id="rId362" Type="http://schemas.openxmlformats.org/officeDocument/2006/relationships/hyperlink" Target="https://cs.wikipedia.org/wiki/Pust%C3%BD_rybn%C3%ADk_(Ralsko)" TargetMode="External"/><Relationship Id="rId1297" Type="http://schemas.openxmlformats.org/officeDocument/2006/relationships/hyperlink" Target="https://cs.wikipedia.org/wiki/Novosedly_(P%C5%A1ov)" TargetMode="External"/><Relationship Id="rId222" Type="http://schemas.openxmlformats.org/officeDocument/2006/relationships/hyperlink" Target="https://cs.wikipedia.org/wiki/%C4%8Cesk%C3%A9_st%C5%99edoho%C5%99%C3%AD" TargetMode="External"/><Relationship Id="rId667" Type="http://schemas.openxmlformats.org/officeDocument/2006/relationships/hyperlink" Target="https://cs.wikipedia.org/wiki/Z%C3%A1meck%C3%BD_vrch_(%C4%8Cesk%C3%A9_st%C5%99edoho%C5%99%C3%AD,_530_m)" TargetMode="External"/><Relationship Id="rId874" Type="http://schemas.openxmlformats.org/officeDocument/2006/relationships/hyperlink" Target="https://cs.wikipedia.org/wiki/Lu%C5%BE" TargetMode="External"/><Relationship Id="rId527" Type="http://schemas.openxmlformats.org/officeDocument/2006/relationships/hyperlink" Target="https://cs.wikipedia.org/wiki/Host%C3%BDnsko-vset%C3%ADnsk%C3%A1_hornatina" TargetMode="External"/><Relationship Id="rId734" Type="http://schemas.openxmlformats.org/officeDocument/2006/relationships/hyperlink" Target="http://www.mapy.cz/" TargetMode="External"/><Relationship Id="rId941" Type="http://schemas.openxmlformats.org/officeDocument/2006/relationships/hyperlink" Target="http://www.mapy.cz/" TargetMode="External"/><Relationship Id="rId1157" Type="http://schemas.openxmlformats.org/officeDocument/2006/relationships/hyperlink" Target="http://www.mapy.cz/" TargetMode="External"/><Relationship Id="rId1364" Type="http://schemas.openxmlformats.org/officeDocument/2006/relationships/hyperlink" Target="https://cs.wikipedia.org/wiki/Kru%C5%A1n%C3%A9_hory" TargetMode="External"/><Relationship Id="rId1571" Type="http://schemas.openxmlformats.org/officeDocument/2006/relationships/hyperlink" Target="http://www.mapy.cz/" TargetMode="External"/><Relationship Id="rId70" Type="http://schemas.openxmlformats.org/officeDocument/2006/relationships/hyperlink" Target="https://cs.wikipedia.org/wiki/Kozlany_(okres_Vy%C5%A1kov)" TargetMode="External"/><Relationship Id="rId801" Type="http://schemas.openxmlformats.org/officeDocument/2006/relationships/hyperlink" Target="https://cs.wikipedia.org/wiki/Nosislav" TargetMode="External"/><Relationship Id="rId1017" Type="http://schemas.openxmlformats.org/officeDocument/2006/relationships/hyperlink" Target="https://cs.wikipedia.org/wiki/Krompach" TargetMode="External"/><Relationship Id="rId1224" Type="http://schemas.openxmlformats.org/officeDocument/2006/relationships/hyperlink" Target="https://cs.wikipedia.org/wiki/Podorlick%C3%A1_pahorkatina" TargetMode="External"/><Relationship Id="rId1431" Type="http://schemas.openxmlformats.org/officeDocument/2006/relationships/hyperlink" Target="https://cs.wikipedia.org/wiki/Medv%C4%9Bd%C3%AD_sk%C3%A1la" TargetMode="External"/><Relationship Id="rId1669" Type="http://schemas.openxmlformats.org/officeDocument/2006/relationships/hyperlink" Target="https://cs.wikipedia.org/wiki/Host%C3%BDnsko-vset%C3%ADnsk%C3%A1_hornatina" TargetMode="External"/><Relationship Id="rId1876" Type="http://schemas.openxmlformats.org/officeDocument/2006/relationships/hyperlink" Target="https://cs.wikipedia.org/wiki/Felbabka" TargetMode="External"/><Relationship Id="rId1529" Type="http://schemas.openxmlformats.org/officeDocument/2006/relationships/hyperlink" Target="https://cs.wikipedia.org/wiki/Fr%C3%BDdlantsk%C3%A1_pahorkatina" TargetMode="External"/><Relationship Id="rId1736" Type="http://schemas.openxmlformats.org/officeDocument/2006/relationships/hyperlink" Target="http://www.mapy.cz/" TargetMode="External"/><Relationship Id="rId28" Type="http://schemas.openxmlformats.org/officeDocument/2006/relationships/hyperlink" Target="http://www.mapy.cz/" TargetMode="External"/><Relationship Id="rId1803" Type="http://schemas.openxmlformats.org/officeDocument/2006/relationships/hyperlink" Target="http://www.mapy.cz/" TargetMode="External"/><Relationship Id="rId177" Type="http://schemas.openxmlformats.org/officeDocument/2006/relationships/hyperlink" Target="https://cs.wikipedia.org/wiki/Sedlo_(%C4%8Cesk%C3%A9_st%C5%99edoho%C5%99%C3%AD)" TargetMode="External"/><Relationship Id="rId384" Type="http://schemas.openxmlformats.org/officeDocument/2006/relationships/hyperlink" Target="http://www.mapy.cz/" TargetMode="External"/><Relationship Id="rId591" Type="http://schemas.openxmlformats.org/officeDocument/2006/relationships/hyperlink" Target="https://cs.wikipedia.org/wiki/Blan%C3%ADk" TargetMode="External"/><Relationship Id="rId244" Type="http://schemas.openxmlformats.org/officeDocument/2006/relationships/hyperlink" Target="https://cs.wikipedia.org/wiki/Hazmburk_(hora)" TargetMode="External"/><Relationship Id="rId689" Type="http://schemas.openxmlformats.org/officeDocument/2006/relationships/hyperlink" Target="https://cs.wikipedia.org/wiki/Bab%C3%AD_lom_(Drahansk%C3%A1_vrchovina)" TargetMode="External"/><Relationship Id="rId896" Type="http://schemas.openxmlformats.org/officeDocument/2006/relationships/hyperlink" Target="https://cs.wikipedia.org/wiki/%C3%9An%C4%9Bjovice" TargetMode="External"/><Relationship Id="rId1081" Type="http://schemas.openxmlformats.org/officeDocument/2006/relationships/hyperlink" Target="https://cs.wikipedia.org/wiki/%C5%A0pi%C4%8D%C3%A1k_(Bo%C5%99e%C5%88sk%C3%A9_st%C5%99edoho%C5%99%C3%AD)" TargetMode="External"/><Relationship Id="rId451" Type="http://schemas.openxmlformats.org/officeDocument/2006/relationships/hyperlink" Target="https://cs.wikipedia.org/wiki/Mirand" TargetMode="External"/><Relationship Id="rId549" Type="http://schemas.openxmlformats.org/officeDocument/2006/relationships/hyperlink" Target="https://cs.wikipedia.org/wiki/Trnava_(okres_Zl%C3%ADn)" TargetMode="External"/><Relationship Id="rId756" Type="http://schemas.openxmlformats.org/officeDocument/2006/relationships/hyperlink" Target="https://cs.wikipedia.org/wiki/Hornosvrateck%C3%A1_vrchovina" TargetMode="External"/><Relationship Id="rId1179" Type="http://schemas.openxmlformats.org/officeDocument/2006/relationships/hyperlink" Target="https://cs.wikipedia.org/wiki/Boskovick%C3%A1_br%C3%A1zda" TargetMode="External"/><Relationship Id="rId1386" Type="http://schemas.openxmlformats.org/officeDocument/2006/relationships/hyperlink" Target="http://www.mapy.cz/" TargetMode="External"/><Relationship Id="rId1593" Type="http://schemas.openxmlformats.org/officeDocument/2006/relationships/hyperlink" Target="https://cs.wikipedia.org/wiki/Hradi%C5%A1t%C4%9B_(Doupovsk%C3%A9_hory)" TargetMode="External"/><Relationship Id="rId104" Type="http://schemas.openxmlformats.org/officeDocument/2006/relationships/hyperlink" Target="https://cs.wikipedia.org/wiki/Mierosz%C3%B3w" TargetMode="External"/><Relationship Id="rId311" Type="http://schemas.openxmlformats.org/officeDocument/2006/relationships/hyperlink" Target="http://www.mapy.cz/" TargetMode="External"/><Relationship Id="rId409" Type="http://schemas.openxmlformats.org/officeDocument/2006/relationships/hyperlink" Target="https://cs.wikipedia.org/wiki/Boskovick%C3%A1_br%C3%A1zda" TargetMode="External"/><Relationship Id="rId963" Type="http://schemas.openxmlformats.org/officeDocument/2006/relationships/hyperlink" Target="http://www.mapy.cz/" TargetMode="External"/><Relationship Id="rId1039" Type="http://schemas.openxmlformats.org/officeDocument/2006/relationships/hyperlink" Target="https://cs.wikipedia.org/wiki/Pod%C5%AFl%C5%A1%C3%AD" TargetMode="External"/><Relationship Id="rId1246" Type="http://schemas.openxmlformats.org/officeDocument/2006/relationships/hyperlink" Target="http://www.mapy.cz/" TargetMode="External"/><Relationship Id="rId1898" Type="http://schemas.openxmlformats.org/officeDocument/2006/relationships/hyperlink" Target="https://cs.wikipedia.org/wiki/T%C3%A1borsk%C3%A1_pahorkatina" TargetMode="External"/><Relationship Id="rId92" Type="http://schemas.openxmlformats.org/officeDocument/2006/relationships/hyperlink" Target="http://www.mapy.cz/" TargetMode="External"/><Relationship Id="rId616" Type="http://schemas.openxmlformats.org/officeDocument/2006/relationships/hyperlink" Target="http://www.mapy.cz/" TargetMode="External"/><Relationship Id="rId823" Type="http://schemas.openxmlformats.org/officeDocument/2006/relationships/hyperlink" Target="https://cs.wikipedia.org/wiki/Hanu%C5%A1ovick%C3%A1_vrchovina" TargetMode="External"/><Relationship Id="rId1453" Type="http://schemas.openxmlformats.org/officeDocument/2006/relationships/hyperlink" Target="https://cs.wikipedia.org/wiki/Nesm%C4%9B%C5%88_(Lo%C4%8Denice)" TargetMode="External"/><Relationship Id="rId1660" Type="http://schemas.openxmlformats.org/officeDocument/2006/relationships/hyperlink" Target="https://cs.wikipedia.org/wiki/Neveklov" TargetMode="External"/><Relationship Id="rId1758" Type="http://schemas.openxmlformats.org/officeDocument/2006/relationships/hyperlink" Target="https://cs.wikipedia.org/wiki/Javorsk%C3%BD_vrch" TargetMode="External"/><Relationship Id="rId1106" Type="http://schemas.openxmlformats.org/officeDocument/2006/relationships/hyperlink" Target="https://cs.wikipedia.org/wiki/Ch%C5%99iby" TargetMode="External"/><Relationship Id="rId1313" Type="http://schemas.openxmlformats.org/officeDocument/2006/relationships/hyperlink" Target="https://cs.wikipedia.org/wiki/Novohradsk%C3%A9_podh%C5%AF%C5%99%C3%AD" TargetMode="External"/><Relationship Id="rId1520" Type="http://schemas.openxmlformats.org/officeDocument/2006/relationships/hyperlink" Target="https://cs.wikipedia.org/wiki/Podorlick%C3%A1_pahorkatina" TargetMode="External"/><Relationship Id="rId1618" Type="http://schemas.openxmlformats.org/officeDocument/2006/relationships/hyperlink" Target="https://cs.wikipedia.org/wiki/%C5%BDelezn%C3%A9_hory" TargetMode="External"/><Relationship Id="rId1825" Type="http://schemas.openxmlformats.org/officeDocument/2006/relationships/hyperlink" Target="https://cs.wikipedia.org/wiki/Zlatohorsk%C3%A1_vrchovina" TargetMode="External"/><Relationship Id="rId199" Type="http://schemas.openxmlformats.org/officeDocument/2006/relationships/hyperlink" Target="http://www.mapy.cz/" TargetMode="External"/><Relationship Id="rId266" Type="http://schemas.openxmlformats.org/officeDocument/2006/relationships/hyperlink" Target="https://cs.wikipedia.org/wiki/Nov%C3%A1_Hu%C5%A5_(Svor)" TargetMode="External"/><Relationship Id="rId473" Type="http://schemas.openxmlformats.org/officeDocument/2006/relationships/hyperlink" Target="https://cs.wikipedia.org/wiki/T%C5%99ebovick%C3%A1_br%C3%A1na" TargetMode="External"/><Relationship Id="rId680" Type="http://schemas.openxmlformats.org/officeDocument/2006/relationships/hyperlink" Target="https://cs.wikipedia.org/wiki/Ralsk%C3%A1_pahorkatina" TargetMode="External"/><Relationship Id="rId126" Type="http://schemas.openxmlformats.org/officeDocument/2006/relationships/hyperlink" Target="https://cs.wikipedia.org/wiki/Nedv%C4%9Bz%C3%AD_(Ralsk%C3%A1_pahorkatina)" TargetMode="External"/><Relationship Id="rId333" Type="http://schemas.openxmlformats.org/officeDocument/2006/relationships/hyperlink" Target="https://cs.wikipedia.org/wiki/Ralsk%C3%A1_pahorkatina" TargetMode="External"/><Relationship Id="rId540" Type="http://schemas.openxmlformats.org/officeDocument/2006/relationships/hyperlink" Target="https://cs.wikipedia.org/wiki/H%C3%A1j_(Hanu%C5%A1ovick%C3%A1_vrchovina)" TargetMode="External"/><Relationship Id="rId778" Type="http://schemas.openxmlformats.org/officeDocument/2006/relationships/hyperlink" Target="https://cs.wikipedia.org/wiki/Vl%C4%8D%C3%AD_hora_(%C5%A0luknovsk%C3%A1_pahorkatina)" TargetMode="External"/><Relationship Id="rId985" Type="http://schemas.openxmlformats.org/officeDocument/2006/relationships/hyperlink" Target="http://mapy.cz/turisticka?q=49.71545N%2016.0673166666667E&amp;l=0&amp;x=16.0673166666667&amp;y=49.71545&amp;z=15" TargetMode="External"/><Relationship Id="rId1170" Type="http://schemas.openxmlformats.org/officeDocument/2006/relationships/hyperlink" Target="https://cs.wikipedia.org/wiki/Trp%C3%ADn" TargetMode="External"/><Relationship Id="rId638" Type="http://schemas.openxmlformats.org/officeDocument/2006/relationships/hyperlink" Target="https://cs.wikipedia.org/wiki/Sko%C4%8Dick%C3%BD_hrad" TargetMode="External"/><Relationship Id="rId845" Type="http://schemas.openxmlformats.org/officeDocument/2006/relationships/hyperlink" Target="http://www.mapy.cz/" TargetMode="External"/><Relationship Id="rId1030" Type="http://schemas.openxmlformats.org/officeDocument/2006/relationships/hyperlink" Target="https://cs.wikipedia.org/wiki/Mar%C5%A1ov_(Studen%C3%A1)" TargetMode="External"/><Relationship Id="rId1268" Type="http://schemas.openxmlformats.org/officeDocument/2006/relationships/hyperlink" Target="https://cs.wikipedia.org/wiki/Skalick%C3%BD_vrch" TargetMode="External"/><Relationship Id="rId1475" Type="http://schemas.openxmlformats.org/officeDocument/2006/relationships/hyperlink" Target="https://cs.wikipedia.org/wiki/St%C5%99%C3%AD%C5%BEovick%C3%BD_vrch" TargetMode="External"/><Relationship Id="rId1682" Type="http://schemas.openxmlformats.org/officeDocument/2006/relationships/hyperlink" Target="https://cs.wikipedia.org/wiki/Lu%C5%BEick%C3%A9_hory" TargetMode="External"/><Relationship Id="rId400" Type="http://schemas.openxmlformats.org/officeDocument/2006/relationships/hyperlink" Target="https://cs.wikipedia.org/wiki/K%C5%99ivokl%C3%A1tsk%C3%A1_vrchovina" TargetMode="External"/><Relationship Id="rId705" Type="http://schemas.openxmlformats.org/officeDocument/2006/relationships/hyperlink" Target="https://cs.wikipedia.org/wiki/K%C5%99eme%C5%A1nick%C3%A1_vrchovina" TargetMode="External"/><Relationship Id="rId1128" Type="http://schemas.openxmlformats.org/officeDocument/2006/relationships/hyperlink" Target="https://cs.wikipedia.org/wiki/Smrk_(Rychlebsk%C3%A9_hory)" TargetMode="External"/><Relationship Id="rId1335" Type="http://schemas.openxmlformats.org/officeDocument/2006/relationships/hyperlink" Target="http://www.mapy.cz/" TargetMode="External"/><Relationship Id="rId1542" Type="http://schemas.openxmlformats.org/officeDocument/2006/relationships/hyperlink" Target="http://www.mapy.cz/" TargetMode="External"/><Relationship Id="rId912" Type="http://schemas.openxmlformats.org/officeDocument/2006/relationships/hyperlink" Target="https://cs.wikipedia.org/wiki/%C4%8Cesk%C3%A9_st%C5%99edoho%C5%99%C3%AD" TargetMode="External"/><Relationship Id="rId1847" Type="http://schemas.openxmlformats.org/officeDocument/2006/relationships/hyperlink" Target="https://cs.wikipedia.org/wiki/Brdsk%C3%A1_vrchovina" TargetMode="External"/><Relationship Id="rId41" Type="http://schemas.openxmlformats.org/officeDocument/2006/relationships/hyperlink" Target="https://cs.wikipedia.org/wiki/J%C3%ADtrava" TargetMode="External"/><Relationship Id="rId1402" Type="http://schemas.openxmlformats.org/officeDocument/2006/relationships/hyperlink" Target="http://www.mapy.cz/" TargetMode="External"/><Relationship Id="rId1707" Type="http://schemas.openxmlformats.org/officeDocument/2006/relationships/hyperlink" Target="http://www.mapy.cz/" TargetMode="External"/><Relationship Id="rId190" Type="http://schemas.openxmlformats.org/officeDocument/2006/relationships/hyperlink" Target="https://cs.wikipedia.org/wiki/P%C5%99imda" TargetMode="External"/><Relationship Id="rId288" Type="http://schemas.openxmlformats.org/officeDocument/2006/relationships/hyperlink" Target="https://cs.wikipedia.org/wiki/Mil%C3%A1_(%C4%8Cesk%C3%A9_st%C5%99edoho%C5%99%C3%AD)" TargetMode="External"/><Relationship Id="rId1914" Type="http://schemas.openxmlformats.org/officeDocument/2006/relationships/hyperlink" Target="https://cs.wikipedia.org/wiki/Sklen%C3%A9_nad_Oslavou" TargetMode="External"/><Relationship Id="rId495" Type="http://schemas.openxmlformats.org/officeDocument/2006/relationships/hyperlink" Target="http://www.mapy.cz/" TargetMode="External"/><Relationship Id="rId148" Type="http://schemas.openxmlformats.org/officeDocument/2006/relationships/hyperlink" Target="http://www.mapy.cz/" TargetMode="External"/><Relationship Id="rId355" Type="http://schemas.openxmlformats.org/officeDocument/2006/relationships/hyperlink" Target="http://www.mapy.cz/" TargetMode="External"/><Relationship Id="rId562" Type="http://schemas.openxmlformats.org/officeDocument/2006/relationships/hyperlink" Target="http://www.mapy.cz/" TargetMode="External"/><Relationship Id="rId1192" Type="http://schemas.openxmlformats.org/officeDocument/2006/relationships/hyperlink" Target="http://www.mapy.cz/" TargetMode="External"/><Relationship Id="rId215" Type="http://schemas.openxmlformats.org/officeDocument/2006/relationships/hyperlink" Target="https://cs.wikipedia.org/wiki/Hrob%C4%8Dice" TargetMode="External"/><Relationship Id="rId422" Type="http://schemas.openxmlformats.org/officeDocument/2006/relationships/hyperlink" Target="http://www.mapy.cz/" TargetMode="External"/><Relationship Id="rId867" Type="http://schemas.openxmlformats.org/officeDocument/2006/relationships/hyperlink" Target="http://www.mapy.cz/" TargetMode="External"/><Relationship Id="rId1052" Type="http://schemas.openxmlformats.org/officeDocument/2006/relationships/hyperlink" Target="http://www.mapy.cz/" TargetMode="External"/><Relationship Id="rId1497" Type="http://schemas.openxmlformats.org/officeDocument/2006/relationships/hyperlink" Target="https://cs.wikipedia.org/wiki/Kohout_(%C4%8Cesk%C3%A9_st%C5%99edoho%C5%99%C3%AD)" TargetMode="External"/><Relationship Id="rId727" Type="http://schemas.openxmlformats.org/officeDocument/2006/relationships/hyperlink" Target="https://cs.wikipedia.org/wiki/Brdsk%C3%A1_vrchovina" TargetMode="External"/><Relationship Id="rId934" Type="http://schemas.openxmlformats.org/officeDocument/2006/relationships/hyperlink" Target="https://cs.wikipedia.org/wiki/K%C5%99ivokl%C3%A1tsk%C3%A1_vrchovina" TargetMode="External"/><Relationship Id="rId1357" Type="http://schemas.openxmlformats.org/officeDocument/2006/relationships/hyperlink" Target="https://cs.wikipedia.org/wiki/Mal%C3%A1_Prav%C4%8Dick%C3%A1_br%C3%A1na" TargetMode="External"/><Relationship Id="rId1564" Type="http://schemas.openxmlformats.org/officeDocument/2006/relationships/hyperlink" Target="https://cs.wikipedia.org/wiki/Tane%C4%8Dnice_(Vset%C3%ADnsk%C3%A9_vrchy)" TargetMode="External"/><Relationship Id="rId1771" Type="http://schemas.openxmlformats.org/officeDocument/2006/relationships/hyperlink" Target="https://cs.wikipedia.org/wiki/Hradi%C5%A1t%C4%9B_(Doupovsk%C3%A9_hory)" TargetMode="External"/><Relationship Id="rId63" Type="http://schemas.openxmlformats.org/officeDocument/2006/relationships/hyperlink" Target="https://cs.wikipedia.org/wiki/Bezd%C4%9Bz_(Ralsk%C3%A1_pahorkatina)" TargetMode="External"/><Relationship Id="rId1217" Type="http://schemas.openxmlformats.org/officeDocument/2006/relationships/hyperlink" Target="https://cs.wikipedia.org/wiki/Vla%C5%A1imsk%C3%A1_pahorkatina" TargetMode="External"/><Relationship Id="rId1424" Type="http://schemas.openxmlformats.org/officeDocument/2006/relationships/hyperlink" Target="http://www.mapy.cz/" TargetMode="External"/><Relationship Id="rId1631" Type="http://schemas.openxmlformats.org/officeDocument/2006/relationships/hyperlink" Target="http://www.mapy.cz/" TargetMode="External"/><Relationship Id="rId1869" Type="http://schemas.openxmlformats.org/officeDocument/2006/relationships/hyperlink" Target="https://cs.wikipedia.org/wiki/Ple%C5%A1ivec_(Brdsk%C3%A1_vrchovina)" TargetMode="External"/><Relationship Id="rId1729" Type="http://schemas.openxmlformats.org/officeDocument/2006/relationships/hyperlink" Target="https://cs.wikipedia.org/wiki/%C5%A0rouben%C3%BD" TargetMode="External"/><Relationship Id="rId377" Type="http://schemas.openxmlformats.org/officeDocument/2006/relationships/hyperlink" Target="https://cs.wikipedia.org/wiki/Hrabi%C5%A1%C3%ADn" TargetMode="External"/><Relationship Id="rId584" Type="http://schemas.openxmlformats.org/officeDocument/2006/relationships/hyperlink" Target="https://cs.wikipedia.org/wiki/Ralsk%C3%A1_pahorkatina" TargetMode="External"/><Relationship Id="rId5" Type="http://schemas.openxmlformats.org/officeDocument/2006/relationships/hyperlink" Target="https://cs.wikipedia.org/wiki/Stropn%C3%ADk" TargetMode="External"/><Relationship Id="rId237" Type="http://schemas.openxmlformats.org/officeDocument/2006/relationships/hyperlink" Target="https://cs.wikipedia.org/wiki/T%C3%A1bor_(Je%C5%A1t%C4%9Bdsko-koz%C3%A1kovsk%C3%BD_h%C5%99bet)" TargetMode="External"/><Relationship Id="rId791" Type="http://schemas.openxmlformats.org/officeDocument/2006/relationships/hyperlink" Target="https://cs.wikipedia.org/wiki/Adam_(Orlick%C3%A9_hory)" TargetMode="External"/><Relationship Id="rId889" Type="http://schemas.openxmlformats.org/officeDocument/2006/relationships/hyperlink" Target="https://cs.wikipedia.org/wiki/Rusava" TargetMode="External"/><Relationship Id="rId1074" Type="http://schemas.openxmlformats.org/officeDocument/2006/relationships/hyperlink" Target="https://cs.wikipedia.org/wiki/Slavkovsk%C3%BD_les" TargetMode="External"/><Relationship Id="rId444" Type="http://schemas.openxmlformats.org/officeDocument/2006/relationships/hyperlink" Target="https://cs.wikipedia.org/wiki/Vlada%C5%99_(Tepelsk%C3%A1_vrchovina)" TargetMode="External"/><Relationship Id="rId651" Type="http://schemas.openxmlformats.org/officeDocument/2006/relationships/hyperlink" Target="https://cs.wikipedia.org/wiki/Ve%C5%99ovice" TargetMode="External"/><Relationship Id="rId749" Type="http://schemas.openxmlformats.org/officeDocument/2006/relationships/hyperlink" Target="https://cs.wikipedia.org/wiki/Orlick%C3%A9_hory" TargetMode="External"/><Relationship Id="rId1281" Type="http://schemas.openxmlformats.org/officeDocument/2006/relationships/hyperlink" Target="https://cs.wikipedia.org/wiki/H%C5%AFrka_(%C4%8Ceskot%C5%99ebovsk%C3%A1_pahorkatina)" TargetMode="External"/><Relationship Id="rId1379" Type="http://schemas.openxmlformats.org/officeDocument/2006/relationships/hyperlink" Target="https://cs.wikipedia.org/wiki/Lu%C5%BEick%C3%A9_hory" TargetMode="External"/><Relationship Id="rId1586" Type="http://schemas.openxmlformats.org/officeDocument/2006/relationships/hyperlink" Target="https://cs.wikipedia.org/wiki/Ressl" TargetMode="External"/><Relationship Id="rId304" Type="http://schemas.openxmlformats.org/officeDocument/2006/relationships/hyperlink" Target="https://cs.wikipedia.org/wiki/%C5%BDernovn%C3%ADk" TargetMode="External"/><Relationship Id="rId511" Type="http://schemas.openxmlformats.org/officeDocument/2006/relationships/hyperlink" Target="https://cs.wikipedia.org/wiki/%C4%8Cerno%C5%A1%C3%ADn" TargetMode="External"/><Relationship Id="rId609" Type="http://schemas.openxmlformats.org/officeDocument/2006/relationships/hyperlink" Target="https://cs.wikipedia.org/wiki/Ralsk%C3%A1_pahorkatina" TargetMode="External"/><Relationship Id="rId956" Type="http://schemas.openxmlformats.org/officeDocument/2006/relationships/hyperlink" Target="http://www.mapy.cz/" TargetMode="External"/><Relationship Id="rId1141" Type="http://schemas.openxmlformats.org/officeDocument/2006/relationships/hyperlink" Target="https://cs.wikipedia.org/wiki/Bucht%C5%AFv_kopec" TargetMode="External"/><Relationship Id="rId1239" Type="http://schemas.openxmlformats.org/officeDocument/2006/relationships/hyperlink" Target="http://www.mapy.cz/" TargetMode="External"/><Relationship Id="rId1793" Type="http://schemas.openxmlformats.org/officeDocument/2006/relationships/hyperlink" Target="https://cs.wikipedia.org/wiki/Podbeskydsk%C3%A1_pahorkatina" TargetMode="External"/><Relationship Id="rId85" Type="http://schemas.openxmlformats.org/officeDocument/2006/relationships/hyperlink" Target="https://cs.wikipedia.org/wiki/Lipka_(Ralsk%C3%A1_pahorkatina)" TargetMode="External"/><Relationship Id="rId816" Type="http://schemas.openxmlformats.org/officeDocument/2006/relationships/hyperlink" Target="https://cs.wikipedia.org/wiki/Host%C3%BDnsko-vset%C3%ADnsk%C3%A1_hornatina" TargetMode="External"/><Relationship Id="rId1001" Type="http://schemas.openxmlformats.org/officeDocument/2006/relationships/hyperlink" Target="https://cs.wikipedia.org/wiki/Prenet_(%C5%A0umava)" TargetMode="External"/><Relationship Id="rId1446" Type="http://schemas.openxmlformats.org/officeDocument/2006/relationships/hyperlink" Target="https://cs.wikipedia.org/wiki/Velk%C3%A1_St%C5%99eln%C3%A1" TargetMode="External"/><Relationship Id="rId1653" Type="http://schemas.openxmlformats.org/officeDocument/2006/relationships/hyperlink" Target="https://cs.wikipedia.org/wiki/P%C5%99%C3%AD%C4%8Dn%C3%BD_vrch" TargetMode="External"/><Relationship Id="rId1860" Type="http://schemas.openxmlformats.org/officeDocument/2006/relationships/hyperlink" Target="https://cs.wikipedia.org/wiki/Hrby" TargetMode="External"/><Relationship Id="rId1306" Type="http://schemas.openxmlformats.org/officeDocument/2006/relationships/hyperlink" Target="https://cs.wikipedia.org/wiki/Se%C4%8D_(okres_Chrudim)" TargetMode="External"/><Relationship Id="rId1513" Type="http://schemas.openxmlformats.org/officeDocument/2006/relationships/hyperlink" Target="https://cs.wikipedia.org/wiki/K%C5%99eme%C5%A1nick%C3%A1_vrchovina" TargetMode="External"/><Relationship Id="rId1720" Type="http://schemas.openxmlformats.org/officeDocument/2006/relationships/hyperlink" Target="http://www.mapy.cz/" TargetMode="External"/><Relationship Id="rId12" Type="http://schemas.openxmlformats.org/officeDocument/2006/relationships/hyperlink" Target="https://cs.wikipedia.org/wiki/Lv%C3%AD_hora" TargetMode="External"/><Relationship Id="rId1818" Type="http://schemas.openxmlformats.org/officeDocument/2006/relationships/hyperlink" Target="https://cs.wikipedia.org/wiki/Mal%C3%BD_Roudn%C3%BD" TargetMode="External"/><Relationship Id="rId161" Type="http://schemas.openxmlformats.org/officeDocument/2006/relationships/hyperlink" Target="https://cs.wikipedia.org/wiki/Hradi%C5%A1%C5%A5any_(%C4%8Cesk%C3%A9_st%C5%99edoho%C5%99%C3%AD)" TargetMode="External"/><Relationship Id="rId399" Type="http://schemas.openxmlformats.org/officeDocument/2006/relationships/hyperlink" Target="https://cs.wikipedia.org/wiki/Tepelsk%C3%A1_vrchovina" TargetMode="External"/><Relationship Id="rId259" Type="http://schemas.openxmlformats.org/officeDocument/2006/relationships/hyperlink" Target="https://cs.wikipedia.org/wiki/%C4%8Cerven%C3%BD_k%C3%A1men_(Podbeskydsk%C3%A1_pahorkatina)" TargetMode="External"/><Relationship Id="rId466" Type="http://schemas.openxmlformats.org/officeDocument/2006/relationships/hyperlink" Target="https://cs.wikipedia.org/wiki/Broumy" TargetMode="External"/><Relationship Id="rId673" Type="http://schemas.openxmlformats.org/officeDocument/2006/relationships/hyperlink" Target="https://cs.wikipedia.org/wiki/Hri%C4%8Dovec" TargetMode="External"/><Relationship Id="rId880" Type="http://schemas.openxmlformats.org/officeDocument/2006/relationships/hyperlink" Target="https://cs.wikipedia.org/wiki/Kl%C3%AD%C4%8D" TargetMode="External"/><Relationship Id="rId1096" Type="http://schemas.openxmlformats.org/officeDocument/2006/relationships/hyperlink" Target="https://cs.wikipedia.org/wiki/Kol%C5%A1ov" TargetMode="External"/><Relationship Id="rId119" Type="http://schemas.openxmlformats.org/officeDocument/2006/relationships/hyperlink" Target="https://cs.wikipedia.org/wiki/%C5%98%C3%ADp" TargetMode="External"/><Relationship Id="rId326" Type="http://schemas.openxmlformats.org/officeDocument/2006/relationships/hyperlink" Target="https://cs.wikipedia.org/wiki/Ran%C3%A1_(okres_Louny)" TargetMode="External"/><Relationship Id="rId533" Type="http://schemas.openxmlformats.org/officeDocument/2006/relationships/hyperlink" Target="http://www.mapy.cz/" TargetMode="External"/><Relationship Id="rId978" Type="http://schemas.openxmlformats.org/officeDocument/2006/relationships/hyperlink" Target="https://cs.wikipedia.org/wiki/Panna_(%C4%8Cesk%C3%A9_st%C5%99edoho%C5%99%C3%AD)" TargetMode="External"/><Relationship Id="rId1163" Type="http://schemas.openxmlformats.org/officeDocument/2006/relationships/hyperlink" Target="https://cs.wikipedia.org/wiki/%C5%A0umavsk%C3%A9_podh%C5%AF%C5%99%C3%AD" TargetMode="External"/><Relationship Id="rId1370" Type="http://schemas.openxmlformats.org/officeDocument/2006/relationships/hyperlink" Target="https://cs.wikipedia.org/wiki/%C4%8Cesk%C3%A9_st%C5%99edoho%C5%99%C3%AD" TargetMode="External"/><Relationship Id="rId740" Type="http://schemas.openxmlformats.org/officeDocument/2006/relationships/hyperlink" Target="https://cs.wikipedia.org/wiki/Praha_(Brdy)" TargetMode="External"/><Relationship Id="rId838" Type="http://schemas.openxmlformats.org/officeDocument/2006/relationships/hyperlink" Target="http://www.mapy.cz/" TargetMode="External"/><Relationship Id="rId1023" Type="http://schemas.openxmlformats.org/officeDocument/2006/relationships/hyperlink" Target="https://cs.wikipedia.org/wiki/Le%C5%A1tina_u_Sv%C4%9Btl%C3%A9" TargetMode="External"/><Relationship Id="rId1468" Type="http://schemas.openxmlformats.org/officeDocument/2006/relationships/hyperlink" Target="http://www.mapy.cz/" TargetMode="External"/><Relationship Id="rId1675" Type="http://schemas.openxmlformats.org/officeDocument/2006/relationships/hyperlink" Target="https://cs.wikipedia.org/wiki/Doupovsk%C3%A9_hory" TargetMode="External"/><Relationship Id="rId1882" Type="http://schemas.openxmlformats.org/officeDocument/2006/relationships/hyperlink" Target="https://cs.wikipedia.org/wiki/T%C3%A1borsk%C3%A1_pahorkatina" TargetMode="External"/><Relationship Id="rId600" Type="http://schemas.openxmlformats.org/officeDocument/2006/relationships/hyperlink" Target="https://cs.wikipedia.org/wiki/Slavkovsk%C3%BD_les" TargetMode="External"/><Relationship Id="rId1230" Type="http://schemas.openxmlformats.org/officeDocument/2006/relationships/hyperlink" Target="https://cs.wikipedia.org/wiki/%C5%BDelezn%C3%A9_hory" TargetMode="External"/><Relationship Id="rId1328" Type="http://schemas.openxmlformats.org/officeDocument/2006/relationships/hyperlink" Target="https://cs.wikipedia.org/wiki/K%C5%99eme%C5%A1n%C3%ADk" TargetMode="External"/><Relationship Id="rId1535" Type="http://schemas.openxmlformats.org/officeDocument/2006/relationships/hyperlink" Target="http://www.mapy.cz/" TargetMode="External"/><Relationship Id="rId905" Type="http://schemas.openxmlformats.org/officeDocument/2006/relationships/hyperlink" Target="https://cs.wikipedia.org/wiki/Podorlick%C3%A1_pahorkatina" TargetMode="External"/><Relationship Id="rId1742" Type="http://schemas.openxmlformats.org/officeDocument/2006/relationships/hyperlink" Target="http://www.mapy.cz/" TargetMode="External"/><Relationship Id="rId34" Type="http://schemas.openxmlformats.org/officeDocument/2006/relationships/hyperlink" Target="https://cs.wikipedia.org/wiki/D%C4%9Bv%C3%ADn_(Pavlovsk%C3%A9_vrchy)" TargetMode="External"/><Relationship Id="rId1602" Type="http://schemas.openxmlformats.org/officeDocument/2006/relationships/hyperlink" Target="https://cs.wikipedia.org/wiki/Chroboly" TargetMode="External"/><Relationship Id="rId183" Type="http://schemas.openxmlformats.org/officeDocument/2006/relationships/hyperlink" Target="https://cs.wikipedia.org/wiki/Radej%C4%8D%C3%ADn" TargetMode="External"/><Relationship Id="rId390" Type="http://schemas.openxmlformats.org/officeDocument/2006/relationships/hyperlink" Target="https://cs.wikipedia.org/wiki/Ne%C5%A1t%C4%9Btice" TargetMode="External"/><Relationship Id="rId1907" Type="http://schemas.openxmlformats.org/officeDocument/2006/relationships/hyperlink" Target="https://cs.wikipedia.org/wiki/Lys%C3%A1_sk%C3%A1la" TargetMode="External"/><Relationship Id="rId250" Type="http://schemas.openxmlformats.org/officeDocument/2006/relationships/hyperlink" Target="https://cs.wikipedia.org/wiki/Dra%C5%A1arov" TargetMode="External"/><Relationship Id="rId488" Type="http://schemas.openxmlformats.org/officeDocument/2006/relationships/hyperlink" Target="https://cs.wikipedia.org/wiki/%C4%8Cesk%C3%A9_st%C5%99edoho%C5%99%C3%AD" TargetMode="External"/><Relationship Id="rId695" Type="http://schemas.openxmlformats.org/officeDocument/2006/relationships/hyperlink" Target="https://cs.wikipedia.org/wiki/Podbeskydsk%C3%A1_pahorkatina" TargetMode="External"/><Relationship Id="rId110" Type="http://schemas.openxmlformats.org/officeDocument/2006/relationships/hyperlink" Target="https://cs.wikipedia.org/wiki/Old%C5%99ichovsk%C3%A9_sedlo" TargetMode="External"/><Relationship Id="rId348" Type="http://schemas.openxmlformats.org/officeDocument/2006/relationships/hyperlink" Target="https://cs.wikipedia.org/wiki/%C5%BDebr%C3%A1k_(Vla%C5%A1imsk%C3%A1_pahorkatina)" TargetMode="External"/><Relationship Id="rId555" Type="http://schemas.openxmlformats.org/officeDocument/2006/relationships/hyperlink" Target="https://cs.wikipedia.org/wiki/Podbeskydsk%C3%A1_pahorkatina" TargetMode="External"/><Relationship Id="rId762" Type="http://schemas.openxmlformats.org/officeDocument/2006/relationships/hyperlink" Target="http://www.mapy.cz/" TargetMode="External"/><Relationship Id="rId1185" Type="http://schemas.openxmlformats.org/officeDocument/2006/relationships/hyperlink" Target="http://www.mapy.cz/" TargetMode="External"/><Relationship Id="rId1392" Type="http://schemas.openxmlformats.org/officeDocument/2006/relationships/hyperlink" Target="http://www.mapy.cz/" TargetMode="External"/><Relationship Id="rId208" Type="http://schemas.openxmlformats.org/officeDocument/2006/relationships/hyperlink" Target="https://cs.wikipedia.org/wiki/Mil%C3%A1_(%C4%8Cesk%C3%A9_st%C5%99edoho%C5%99%C3%AD)" TargetMode="External"/><Relationship Id="rId415" Type="http://schemas.openxmlformats.org/officeDocument/2006/relationships/hyperlink" Target="http://www.mapy.cz/" TargetMode="External"/><Relationship Id="rId622" Type="http://schemas.openxmlformats.org/officeDocument/2006/relationships/hyperlink" Target="http://www.mapy.cz/" TargetMode="External"/><Relationship Id="rId1045" Type="http://schemas.openxmlformats.org/officeDocument/2006/relationships/hyperlink" Target="https://cs.wikipedia.org/wiki/K%C5%99i%C5%BEanovsk%C3%A1_vrchovina" TargetMode="External"/><Relationship Id="rId1252" Type="http://schemas.openxmlformats.org/officeDocument/2006/relationships/hyperlink" Target="http://www.mapy.cz/" TargetMode="External"/><Relationship Id="rId1697" Type="http://schemas.openxmlformats.org/officeDocument/2006/relationships/hyperlink" Target="https://cs.wikipedia.org/wiki/Slavkovsk%C3%BD_les" TargetMode="External"/><Relationship Id="rId927" Type="http://schemas.openxmlformats.org/officeDocument/2006/relationships/hyperlink" Target="https://cs.wikipedia.org/wiki/Ji%C4%8D%C3%ADnsk%C3%A1_pahorkatina" TargetMode="External"/><Relationship Id="rId1112" Type="http://schemas.openxmlformats.org/officeDocument/2006/relationships/hyperlink" Target="http://www.mapy.cz/" TargetMode="External"/><Relationship Id="rId1557" Type="http://schemas.openxmlformats.org/officeDocument/2006/relationships/hyperlink" Target="https://cs.wikipedia.org/wiki/%C4%8Cupel" TargetMode="External"/><Relationship Id="rId1764" Type="http://schemas.openxmlformats.org/officeDocument/2006/relationships/hyperlink" Target="https://cs.wikipedia.org/wiki/%C4%8Clunek_(okres_Jind%C5%99ich%C5%AFv_Hradec)" TargetMode="External"/><Relationship Id="rId56" Type="http://schemas.openxmlformats.org/officeDocument/2006/relationships/hyperlink" Target="https://cs.wikipedia.org/wiki/Jihlava" TargetMode="External"/><Relationship Id="rId1417" Type="http://schemas.openxmlformats.org/officeDocument/2006/relationships/hyperlink" Target="https://cs.wikipedia.org/wiki/Mezivrata" TargetMode="External"/><Relationship Id="rId1624" Type="http://schemas.openxmlformats.org/officeDocument/2006/relationships/hyperlink" Target="http://www.mapy.cz/" TargetMode="External"/><Relationship Id="rId1831" Type="http://schemas.openxmlformats.org/officeDocument/2006/relationships/hyperlink" Target="https://cs.wikipedia.org/wiki/Chlum_(Ho%C5%99ick%C3%BD_h%C5%99bet)" TargetMode="External"/><Relationship Id="rId272" Type="http://schemas.openxmlformats.org/officeDocument/2006/relationships/hyperlink" Target="https://cs.wikipedia.org/wiki/Sedlec_(okres_Litom%C4%9B%C5%99ice)" TargetMode="External"/><Relationship Id="rId577" Type="http://schemas.openxmlformats.org/officeDocument/2006/relationships/hyperlink" Target="https://cs.wikipedia.org/wiki/Ralsk%C3%A1_pahorkatina" TargetMode="External"/><Relationship Id="rId132" Type="http://schemas.openxmlformats.org/officeDocument/2006/relationships/hyperlink" Target="https://cs.wikipedia.org/wiki/Louck%C3%A1" TargetMode="External"/><Relationship Id="rId784" Type="http://schemas.openxmlformats.org/officeDocument/2006/relationships/hyperlink" Target="https://cs.wikipedia.org/wiki/Kl%C3%A1%C5%A1%C5%A5ov" TargetMode="External"/><Relationship Id="rId991" Type="http://schemas.openxmlformats.org/officeDocument/2006/relationships/hyperlink" Target="http://www.mapy.cz/" TargetMode="External"/><Relationship Id="rId1067" Type="http://schemas.openxmlformats.org/officeDocument/2006/relationships/hyperlink" Target="http://www.mapy.cz/" TargetMode="External"/><Relationship Id="rId437" Type="http://schemas.openxmlformats.org/officeDocument/2006/relationships/hyperlink" Target="https://cs.wikipedia.org/wiki/Dlouh%C3%A1_hora" TargetMode="External"/><Relationship Id="rId644" Type="http://schemas.openxmlformats.org/officeDocument/2006/relationships/hyperlink" Target="https://cs.wikipedia.org/wiki/Jaron%C3%ADn" TargetMode="External"/><Relationship Id="rId851" Type="http://schemas.openxmlformats.org/officeDocument/2006/relationships/hyperlink" Target="http://www.mapy.cz/" TargetMode="External"/><Relationship Id="rId1274" Type="http://schemas.openxmlformats.org/officeDocument/2006/relationships/hyperlink" Target="https://cs.wikipedia.org/wiki/Hradn%C3%AD_vrch_Hukvaldy" TargetMode="External"/><Relationship Id="rId1481" Type="http://schemas.openxmlformats.org/officeDocument/2006/relationships/hyperlink" Target="https://cs.wikipedia.org/wiki/Poln%C3%A1_na_%C5%A0umav%C4%9B" TargetMode="External"/><Relationship Id="rId1579" Type="http://schemas.openxmlformats.org/officeDocument/2006/relationships/hyperlink" Target="https://cs.wikipedia.org/wiki/Kohout_(Novohradsk%C3%A9_podh%C5%AF%C5%99%C3%AD)" TargetMode="External"/><Relationship Id="rId504" Type="http://schemas.openxmlformats.org/officeDocument/2006/relationships/hyperlink" Target="https://cs.wikipedia.org/wiki/Brdo_(Ch%C5%99iby)" TargetMode="External"/><Relationship Id="rId711" Type="http://schemas.openxmlformats.org/officeDocument/2006/relationships/hyperlink" Target="http://www.mapy.cz/" TargetMode="External"/><Relationship Id="rId949" Type="http://schemas.openxmlformats.org/officeDocument/2006/relationships/hyperlink" Target="http://www.mapy.cz/" TargetMode="External"/><Relationship Id="rId1134" Type="http://schemas.openxmlformats.org/officeDocument/2006/relationships/hyperlink" Target="https://cs.wikipedia.org/wiki/Hornosvrateck%C3%A1_vrchovina" TargetMode="External"/><Relationship Id="rId1341" Type="http://schemas.openxmlformats.org/officeDocument/2006/relationships/hyperlink" Target="https://cs.wikipedia.org/wiki/K%C5%99%C3%ADdeln%C3%AD_st%C4%9Bna" TargetMode="External"/><Relationship Id="rId1786" Type="http://schemas.openxmlformats.org/officeDocument/2006/relationships/hyperlink" Target="https://cs.wikipedia.org/wiki/Hanu%C5%A1ovick%C3%A1_vrchovina" TargetMode="External"/><Relationship Id="rId78" Type="http://schemas.openxmlformats.org/officeDocument/2006/relationships/hyperlink" Target="https://cs.wikipedia.org/wiki/Kr%C3%A1sn%C3%A9_%C3%9Adol%C3%AD" TargetMode="External"/><Relationship Id="rId809" Type="http://schemas.openxmlformats.org/officeDocument/2006/relationships/hyperlink" Target="https://cs.wikipedia.org/wiki/Hanu%C5%A1ovick%C3%A1_vrchovina" TargetMode="External"/><Relationship Id="rId1201" Type="http://schemas.openxmlformats.org/officeDocument/2006/relationships/hyperlink" Target="https://cs.wikipedia.org/wiki/Pn%C4%9Btluky" TargetMode="External"/><Relationship Id="rId1439" Type="http://schemas.openxmlformats.org/officeDocument/2006/relationships/hyperlink" Target="https://cs.wikipedia.org/wiki/Javorn%C3%ADk_(Je%C5%A1t%C4%9Bdsko-koz%C3%A1kovsk%C3%BD_h%C5%99bet)" TargetMode="External"/><Relationship Id="rId1646" Type="http://schemas.openxmlformats.org/officeDocument/2006/relationships/hyperlink" Target="https://cs.wikipedia.org/wiki/Tode%C5%88sk%C3%A1_hora" TargetMode="External"/><Relationship Id="rId1853" Type="http://schemas.openxmlformats.org/officeDocument/2006/relationships/hyperlink" Target="http://www.mapy.cz/" TargetMode="External"/><Relationship Id="rId1506" Type="http://schemas.openxmlformats.org/officeDocument/2006/relationships/hyperlink" Target="https://cs.wikipedia.org/wiki/Str%C3%A1%C5%BE_(Krkono%C5%A1sk%C3%A9_podh%C5%AF%C5%99%C3%AD,_630_m)" TargetMode="External"/><Relationship Id="rId1713" Type="http://schemas.openxmlformats.org/officeDocument/2006/relationships/hyperlink" Target="http://www.mapy.cz/" TargetMode="External"/><Relationship Id="rId1920" Type="http://schemas.openxmlformats.org/officeDocument/2006/relationships/printerSettings" Target="../printerSettings/printerSettings1.bin"/><Relationship Id="rId294" Type="http://schemas.openxmlformats.org/officeDocument/2006/relationships/hyperlink" Target="https://cs.wikipedia.org/wiki/Vlho%C5%A1%C5%A5_(Ralsk%C3%A1_pahorkatina)" TargetMode="External"/><Relationship Id="rId154" Type="http://schemas.openxmlformats.org/officeDocument/2006/relationships/hyperlink" Target="http://www.mapy.cz/" TargetMode="External"/><Relationship Id="rId361" Type="http://schemas.openxmlformats.org/officeDocument/2006/relationships/hyperlink" Target="https://cs.wikipedia.org/wiki/Chme%C4%BEov%C3%A1_(B%C3%ADl%C3%A9_Karpaty)" TargetMode="External"/><Relationship Id="rId599" Type="http://schemas.openxmlformats.org/officeDocument/2006/relationships/hyperlink" Target="https://cs.wikipedia.org/wiki/Podbeskydsk%C3%A1_pahorkatina" TargetMode="External"/><Relationship Id="rId459" Type="http://schemas.openxmlformats.org/officeDocument/2006/relationships/hyperlink" Target="https://cs.wikipedia.org/wiki/Velk%C3%BD_V%C3%A1penn%C3%BD" TargetMode="External"/><Relationship Id="rId666" Type="http://schemas.openxmlformats.org/officeDocument/2006/relationships/hyperlink" Target="http://www.mapy.cz/" TargetMode="External"/><Relationship Id="rId873" Type="http://schemas.openxmlformats.org/officeDocument/2006/relationships/hyperlink" Target="https://cs.wikipedia.org/wiki/Lv%C3%AD_hora" TargetMode="External"/><Relationship Id="rId1089" Type="http://schemas.openxmlformats.org/officeDocument/2006/relationships/hyperlink" Target="https://cs.wikipedia.org/wiki/Javorsk%C3%BD_vrch" TargetMode="External"/><Relationship Id="rId1296" Type="http://schemas.openxmlformats.org/officeDocument/2006/relationships/hyperlink" Target="https://cs.wikipedia.org/wiki/Votice" TargetMode="External"/><Relationship Id="rId221" Type="http://schemas.openxmlformats.org/officeDocument/2006/relationships/hyperlink" Target="https://cs.wikipedia.org/wiki/Ralsk%C3%A1_pahorkatina" TargetMode="External"/><Relationship Id="rId319" Type="http://schemas.openxmlformats.org/officeDocument/2006/relationships/hyperlink" Target="https://cs.wikipedia.org/wiki/Trosky_(hora)" TargetMode="External"/><Relationship Id="rId526" Type="http://schemas.openxmlformats.org/officeDocument/2006/relationships/hyperlink" Target="https://cs.wikipedia.org/wiki/Host%C3%BDnsko-vset%C3%ADnsk%C3%A1_hornatina" TargetMode="External"/><Relationship Id="rId1156" Type="http://schemas.openxmlformats.org/officeDocument/2006/relationships/hyperlink" Target="http://www.mapy.cz/" TargetMode="External"/><Relationship Id="rId1363" Type="http://schemas.openxmlformats.org/officeDocument/2006/relationships/hyperlink" Target="https://cs.wikipedia.org/wiki/%C5%A0umavsk%C3%A9_podh%C5%AF%C5%99%C3%AD" TargetMode="External"/><Relationship Id="rId733" Type="http://schemas.openxmlformats.org/officeDocument/2006/relationships/hyperlink" Target="http://www.mapy.cz/" TargetMode="External"/><Relationship Id="rId940" Type="http://schemas.openxmlformats.org/officeDocument/2006/relationships/hyperlink" Target="http://www.mapy.cz/" TargetMode="External"/><Relationship Id="rId1016" Type="http://schemas.openxmlformats.org/officeDocument/2006/relationships/hyperlink" Target="https://cs.wikipedia.org/wiki/Vrchovina_(%C4%8Cesk%C3%A9_st%C5%99edoho%C5%99%C3%AD)" TargetMode="External"/><Relationship Id="rId1570" Type="http://schemas.openxmlformats.org/officeDocument/2006/relationships/hyperlink" Target="https://cs.wikipedia.org/wiki/Broumovsk%C3%A1_vrchovina" TargetMode="External"/><Relationship Id="rId1668" Type="http://schemas.openxmlformats.org/officeDocument/2006/relationships/hyperlink" Target="https://cs.wikipedia.org/wiki/Krkono%C5%A1sk%C3%A9_podh%C5%AF%C5%99%C3%AD" TargetMode="External"/><Relationship Id="rId1875" Type="http://schemas.openxmlformats.org/officeDocument/2006/relationships/hyperlink" Target="https://cs.wikipedia.org/wiki/Nov%C3%A1_Ves_(%C4%8C%C3%ADm%C4%9B%C5%99)" TargetMode="External"/><Relationship Id="rId800" Type="http://schemas.openxmlformats.org/officeDocument/2006/relationships/hyperlink" Target="https://cs.wikipedia.org/wiki/Brni%C5%A1t%C4%9B" TargetMode="External"/><Relationship Id="rId1223" Type="http://schemas.openxmlformats.org/officeDocument/2006/relationships/hyperlink" Target="https://cs.wikipedia.org/wiki/Javorn%C3%ADky" TargetMode="External"/><Relationship Id="rId1430" Type="http://schemas.openxmlformats.org/officeDocument/2006/relationships/hyperlink" Target="https://cs.wikipedia.org/wiki/Javorov%C3%A1_sk%C3%A1la" TargetMode="External"/><Relationship Id="rId1528" Type="http://schemas.openxmlformats.org/officeDocument/2006/relationships/hyperlink" Target="https://cs.wikipedia.org/wiki/%C5%A0luknovsk%C3%A1_pahorkatina" TargetMode="External"/><Relationship Id="rId1735" Type="http://schemas.openxmlformats.org/officeDocument/2006/relationships/hyperlink" Target="https://cs.wikipedia.org/wiki/%C4%8Cesk%C3%A9_st%C5%99edoho%C5%99%C3%AD" TargetMode="External"/><Relationship Id="rId27" Type="http://schemas.openxmlformats.org/officeDocument/2006/relationships/hyperlink" Target="http://www.mapy.cz/" TargetMode="External"/><Relationship Id="rId1802" Type="http://schemas.openxmlformats.org/officeDocument/2006/relationships/hyperlink" Target="http://www.mapy.cz/" TargetMode="External"/><Relationship Id="rId176" Type="http://schemas.openxmlformats.org/officeDocument/2006/relationships/hyperlink" Target="https://cs.wikipedia.org/wiki/Mile%C5%A1ovka" TargetMode="External"/><Relationship Id="rId383" Type="http://schemas.openxmlformats.org/officeDocument/2006/relationships/hyperlink" Target="https://cs.wikipedia.org/wiki/Podorlick%C3%A1_pahorkatina" TargetMode="External"/><Relationship Id="rId590" Type="http://schemas.openxmlformats.org/officeDocument/2006/relationships/hyperlink" Target="https://cs.wikipedia.org/wiki/Doubravsk%C3%A1_hora" TargetMode="External"/><Relationship Id="rId243" Type="http://schemas.openxmlformats.org/officeDocument/2006/relationships/hyperlink" Target="https://cs.wikipedia.org/wiki/Roh_(Svitavsk%C3%A1_pahorkatina)" TargetMode="External"/><Relationship Id="rId450" Type="http://schemas.openxmlformats.org/officeDocument/2006/relationships/hyperlink" Target="https://cs.wikipedia.org/wiki/Weberberg" TargetMode="External"/><Relationship Id="rId688" Type="http://schemas.openxmlformats.org/officeDocument/2006/relationships/hyperlink" Target="https://cs.wikipedia.org/wiki/T%C3%A1bor_(Je%C5%A1t%C4%9Bdsko-koz%C3%A1kovsk%C3%BD_h%C5%99bet)" TargetMode="External"/><Relationship Id="rId895" Type="http://schemas.openxmlformats.org/officeDocument/2006/relationships/hyperlink" Target="https://cs.wikipedia.org/wiki/M%C5%99%C3%AD%C4%8Dn%C3%A1" TargetMode="External"/><Relationship Id="rId1080" Type="http://schemas.openxmlformats.org/officeDocument/2006/relationships/hyperlink" Target="https://cs.wikipedia.org/wiki/Vysok%C3%BD_Tok" TargetMode="External"/><Relationship Id="rId103" Type="http://schemas.openxmlformats.org/officeDocument/2006/relationships/hyperlink" Target="https://cs.wikipedia.org/wiki/Kr%C3%A1loveck%C3%BD_%C5%A0pi%C4%8D%C3%A1k" TargetMode="External"/><Relationship Id="rId310" Type="http://schemas.openxmlformats.org/officeDocument/2006/relationships/hyperlink" Target="http://www.mapy.cz/" TargetMode="External"/><Relationship Id="rId548" Type="http://schemas.openxmlformats.org/officeDocument/2006/relationships/hyperlink" Target="https://cs.wikipedia.org/wiki/Kaplice" TargetMode="External"/><Relationship Id="rId755" Type="http://schemas.openxmlformats.org/officeDocument/2006/relationships/hyperlink" Target="https://cs.wikipedia.org/wiki/Dyjsko-svrateck%C3%BD_%C3%BAval" TargetMode="External"/><Relationship Id="rId962" Type="http://schemas.openxmlformats.org/officeDocument/2006/relationships/hyperlink" Target="http://www.mapy.cz/" TargetMode="External"/><Relationship Id="rId1178" Type="http://schemas.openxmlformats.org/officeDocument/2006/relationships/hyperlink" Target="https://cs.wikipedia.org/wiki/Ji%C4%8D%C3%ADnsk%C3%A1_pahorkatina" TargetMode="External"/><Relationship Id="rId1385" Type="http://schemas.openxmlformats.org/officeDocument/2006/relationships/hyperlink" Target="http://www.mapy.cz/" TargetMode="External"/><Relationship Id="rId1592" Type="http://schemas.openxmlformats.org/officeDocument/2006/relationships/hyperlink" Target="https://cs.wikipedia.org/wiki/Lys%C3%A1_hora_(Moravskoslezsk%C3%A9_Beskydy)" TargetMode="External"/><Relationship Id="rId91" Type="http://schemas.openxmlformats.org/officeDocument/2006/relationships/hyperlink" Target="http://www.mapy.cz/" TargetMode="External"/><Relationship Id="rId408" Type="http://schemas.openxmlformats.org/officeDocument/2006/relationships/hyperlink" Target="https://cs.wikipedia.org/wiki/%C5%A0luknovsk%C3%A1_pahorkatina" TargetMode="External"/><Relationship Id="rId615" Type="http://schemas.openxmlformats.org/officeDocument/2006/relationships/hyperlink" Target="http://www.mapy.cz/" TargetMode="External"/><Relationship Id="rId822" Type="http://schemas.openxmlformats.org/officeDocument/2006/relationships/hyperlink" Target="https://cs.wikipedia.org/wiki/Kru%C5%A1n%C3%A9_hory" TargetMode="External"/><Relationship Id="rId1038" Type="http://schemas.openxmlformats.org/officeDocument/2006/relationships/hyperlink" Target="https://cs.wikipedia.org/wiki/Neslovice" TargetMode="External"/><Relationship Id="rId1245" Type="http://schemas.openxmlformats.org/officeDocument/2006/relationships/hyperlink" Target="http://www.mapy.cz/" TargetMode="External"/><Relationship Id="rId1452" Type="http://schemas.openxmlformats.org/officeDocument/2006/relationships/hyperlink" Target="https://cs.wikipedia.org/wiki/Svahov%C3%A1" TargetMode="External"/><Relationship Id="rId1897" Type="http://schemas.openxmlformats.org/officeDocument/2006/relationships/hyperlink" Target="https://cs.wikipedia.org/wiki/Partyz%C3%A1nsk%C3%BD_vrch" TargetMode="External"/><Relationship Id="rId1105" Type="http://schemas.openxmlformats.org/officeDocument/2006/relationships/hyperlink" Target="https://cs.wikipedia.org/wiki/Lu%C5%BEick%C3%A9_hory" TargetMode="External"/><Relationship Id="rId1312" Type="http://schemas.openxmlformats.org/officeDocument/2006/relationships/hyperlink" Target="https://cs.wikipedia.org/wiki/Lu%C5%BEick%C3%A9_hory" TargetMode="External"/><Relationship Id="rId1757" Type="http://schemas.openxmlformats.org/officeDocument/2006/relationships/hyperlink" Target="https://cs.wikipedia.org/wiki/Lipsk%C3%A1_hora_(%C4%8Cesk%C3%A9_st%C5%99edoho%C5%99%C3%AD)" TargetMode="External"/><Relationship Id="rId49" Type="http://schemas.openxmlformats.org/officeDocument/2006/relationships/hyperlink" Target="https://cs.wikipedia.org/wiki/Sedlo_(%C5%A0umavsk%C3%A9_podh%C5%AF%C5%99%C3%AD)" TargetMode="External"/><Relationship Id="rId1617" Type="http://schemas.openxmlformats.org/officeDocument/2006/relationships/hyperlink" Target="https://cs.wikipedia.org/wiki/%C4%8Cesk%C3%A9_st%C5%99edoho%C5%99%C3%AD" TargetMode="External"/><Relationship Id="rId1824" Type="http://schemas.openxmlformats.org/officeDocument/2006/relationships/hyperlink" Target="https://cs.wikipedia.org/wiki/Vla%C5%A1imsk%C3%A1_pahorkatina" TargetMode="External"/><Relationship Id="rId198" Type="http://schemas.openxmlformats.org/officeDocument/2006/relationships/hyperlink" Target="http://www.mapy.cz/" TargetMode="External"/><Relationship Id="rId265" Type="http://schemas.openxmlformats.org/officeDocument/2006/relationships/hyperlink" Target="https://cs.wikipedia.org/wiki/Chudenice" TargetMode="External"/><Relationship Id="rId472" Type="http://schemas.openxmlformats.org/officeDocument/2006/relationships/hyperlink" Target="https://cs.wikipedia.org/wiki/Ka%C5%99ez" TargetMode="External"/><Relationship Id="rId125" Type="http://schemas.openxmlformats.org/officeDocument/2006/relationships/hyperlink" Target="https://cs.wikipedia.org/wiki/Mil%C3%AD%C5%99_(Jizersk%C3%A9_hory)" TargetMode="External"/><Relationship Id="rId332" Type="http://schemas.openxmlformats.org/officeDocument/2006/relationships/hyperlink" Target="https://cs.wikipedia.org/wiki/%C4%8Cesk%C3%A9_st%C5%99edoho%C5%99%C3%AD" TargetMode="External"/><Relationship Id="rId777" Type="http://schemas.openxmlformats.org/officeDocument/2006/relationships/hyperlink" Target="https://cs.wikipedia.org/wiki/Vartovna" TargetMode="External"/><Relationship Id="rId984" Type="http://schemas.openxmlformats.org/officeDocument/2006/relationships/hyperlink" Target="https://cs.wikipedia.org/wiki/Velk%C3%BD_Kos%C3%AD%C5%99" TargetMode="External"/><Relationship Id="rId637" Type="http://schemas.openxmlformats.org/officeDocument/2006/relationships/hyperlink" Target="https://cs.wikipedia.org/wiki/K%C5%99eme%C5%A1n%C3%ADk" TargetMode="External"/><Relationship Id="rId844" Type="http://schemas.openxmlformats.org/officeDocument/2006/relationships/hyperlink" Target="http://www.mapy.cz/" TargetMode="External"/><Relationship Id="rId1267" Type="http://schemas.openxmlformats.org/officeDocument/2006/relationships/hyperlink" Target="https://cs.wikipedia.org/wiki/Vyhl%C3%ADdka_(Fr%C3%BDdlantsk%C3%A1_pahorkatina)" TargetMode="External"/><Relationship Id="rId1474" Type="http://schemas.openxmlformats.org/officeDocument/2006/relationships/hyperlink" Target="https://cs.wikipedia.org/wiki/%C4%8Cesk%C3%A9_st%C5%99edoho%C5%99%C3%AD" TargetMode="External"/><Relationship Id="rId1681" Type="http://schemas.openxmlformats.org/officeDocument/2006/relationships/hyperlink" Target="https://cs.wikipedia.org/wiki/Bene%C5%A1ovsk%C3%A1_pahorkatina" TargetMode="External"/><Relationship Id="rId704" Type="http://schemas.openxmlformats.org/officeDocument/2006/relationships/hyperlink" Target="https://cs.wikipedia.org/wiki/Host%C3%BDnsko-vset%C3%ADnsk%C3%A1_hornatina" TargetMode="External"/><Relationship Id="rId911" Type="http://schemas.openxmlformats.org/officeDocument/2006/relationships/hyperlink" Target="https://cs.wikipedia.org/wiki/Mikulovsk%C3%A1_vrchovina" TargetMode="External"/><Relationship Id="rId1127" Type="http://schemas.openxmlformats.org/officeDocument/2006/relationships/hyperlink" Target="https://cs.wikipedia.org/wiki/Ov%C4%8D%C3%A1ck%C3%BD_vrch" TargetMode="External"/><Relationship Id="rId1334" Type="http://schemas.openxmlformats.org/officeDocument/2006/relationships/hyperlink" Target="http://www.mapy.cz/" TargetMode="External"/><Relationship Id="rId1541" Type="http://schemas.openxmlformats.org/officeDocument/2006/relationships/hyperlink" Target="http://www.mapy.cz/" TargetMode="External"/><Relationship Id="rId1779" Type="http://schemas.openxmlformats.org/officeDocument/2006/relationships/hyperlink" Target="https://cs.wikipedia.org/wiki/Arnultovice_(Velk%C3%A9_Chvojno)" TargetMode="External"/><Relationship Id="rId40" Type="http://schemas.openxmlformats.org/officeDocument/2006/relationships/hyperlink" Target="https://cs.wikipedia.org/wiki/Dvorsk%C3%BD_les" TargetMode="External"/><Relationship Id="rId1401" Type="http://schemas.openxmlformats.org/officeDocument/2006/relationships/hyperlink" Target="http://www.mapy.cz/" TargetMode="External"/><Relationship Id="rId1639" Type="http://schemas.openxmlformats.org/officeDocument/2006/relationships/hyperlink" Target="https://cs.wikipedia.org/wiki/Trojhora" TargetMode="External"/><Relationship Id="rId1846" Type="http://schemas.openxmlformats.org/officeDocument/2006/relationships/hyperlink" Target="https://cs.wikipedia.org/wiki/Slavkovsk%C3%BD_les" TargetMode="External"/><Relationship Id="rId1706" Type="http://schemas.openxmlformats.org/officeDocument/2006/relationships/hyperlink" Target="http://www.mapy.cz/" TargetMode="External"/><Relationship Id="rId1913" Type="http://schemas.openxmlformats.org/officeDocument/2006/relationships/hyperlink" Target="https://cs.wikipedia.org/wiki/Tok_(Brdsk%C3%A1_vrchovina)" TargetMode="External"/><Relationship Id="rId287" Type="http://schemas.openxmlformats.org/officeDocument/2006/relationships/hyperlink" Target="https://cs.wikipedia.org/wiki/Ronov_(Ralsk%C3%A1_pahorkatina)" TargetMode="External"/><Relationship Id="rId494" Type="http://schemas.openxmlformats.org/officeDocument/2006/relationships/hyperlink" Target="http://www.mapy.cz/" TargetMode="External"/><Relationship Id="rId147" Type="http://schemas.openxmlformats.org/officeDocument/2006/relationships/hyperlink" Target="http://www.mapy.cz/" TargetMode="External"/><Relationship Id="rId354" Type="http://schemas.openxmlformats.org/officeDocument/2006/relationships/hyperlink" Target="http://www.mapy.cz/" TargetMode="External"/><Relationship Id="rId799" Type="http://schemas.openxmlformats.org/officeDocument/2006/relationships/hyperlink" Target="https://cs.wikipedia.org/wiki/Love%C4%8Dkovice" TargetMode="External"/><Relationship Id="rId1191" Type="http://schemas.openxmlformats.org/officeDocument/2006/relationships/hyperlink" Target="http://www.mapy.cz/" TargetMode="External"/><Relationship Id="rId561" Type="http://schemas.openxmlformats.org/officeDocument/2006/relationships/hyperlink" Target="http://www.mapy.cz/" TargetMode="External"/><Relationship Id="rId659" Type="http://schemas.openxmlformats.org/officeDocument/2006/relationships/hyperlink" Target="https://cs.wikipedia.org/wiki/%C5%A0umavsk%C3%A9_podh%C5%AF%C5%99%C3%AD" TargetMode="External"/><Relationship Id="rId866" Type="http://schemas.openxmlformats.org/officeDocument/2006/relationships/hyperlink" Target="http://www.mapy.cz/" TargetMode="External"/><Relationship Id="rId1289" Type="http://schemas.openxmlformats.org/officeDocument/2006/relationships/hyperlink" Target="https://cs.wikipedia.org/wiki/Kazni%C4%8Dov" TargetMode="External"/><Relationship Id="rId1496" Type="http://schemas.openxmlformats.org/officeDocument/2006/relationships/hyperlink" Target="https://cs.wikipedia.org/wiki/Lys%C3%A1_sk%C3%A1la" TargetMode="External"/><Relationship Id="rId214" Type="http://schemas.openxmlformats.org/officeDocument/2006/relationships/hyperlink" Target="https://cs.wikipedia.org/wiki/Mal%C3%A9_Chvojno" TargetMode="External"/><Relationship Id="rId421" Type="http://schemas.openxmlformats.org/officeDocument/2006/relationships/hyperlink" Target="http://www.mapy.cz/" TargetMode="External"/><Relationship Id="rId519" Type="http://schemas.openxmlformats.org/officeDocument/2006/relationships/hyperlink" Target="http://www.mapy.cz/" TargetMode="External"/><Relationship Id="rId1051" Type="http://schemas.openxmlformats.org/officeDocument/2006/relationships/hyperlink" Target="https://cs.wikipedia.org/wiki/Mal%C3%BD_Chlum" TargetMode="External"/><Relationship Id="rId1149" Type="http://schemas.openxmlformats.org/officeDocument/2006/relationships/hyperlink" Target="https://cs.wikipedia.org/wiki/Moravsk%C3%BD_Ko%C4%8Dov" TargetMode="External"/><Relationship Id="rId1356" Type="http://schemas.openxmlformats.org/officeDocument/2006/relationships/hyperlink" Target="https://cs.wikipedia.org/wiki/L%C3%ADska_(%C4%8Cesk%C3%A1_Kamenice)" TargetMode="External"/><Relationship Id="rId726" Type="http://schemas.openxmlformats.org/officeDocument/2006/relationships/hyperlink" Target="https://cs.wikipedia.org/wiki/%C5%A0umava" TargetMode="External"/><Relationship Id="rId933" Type="http://schemas.openxmlformats.org/officeDocument/2006/relationships/hyperlink" Target="https://cs.wikipedia.org/wiki/%C4%8Cesk%C3%A9_st%C5%99edoho%C5%99%C3%AD" TargetMode="External"/><Relationship Id="rId1009" Type="http://schemas.openxmlformats.org/officeDocument/2006/relationships/hyperlink" Target="https://cs.wikipedia.org/wiki/Hvozd_(Lu%C5%BEick%C3%A9_hory)" TargetMode="External"/><Relationship Id="rId1563" Type="http://schemas.openxmlformats.org/officeDocument/2006/relationships/hyperlink" Target="https://cs.wikipedia.org/wiki/%C5%A0enovsk%C3%BD_vrch" TargetMode="External"/><Relationship Id="rId1770" Type="http://schemas.openxmlformats.org/officeDocument/2006/relationships/hyperlink" Target="https://cs.wikipedia.org/wiki/Kl%C3%A1novice" TargetMode="External"/><Relationship Id="rId1868" Type="http://schemas.openxmlformats.org/officeDocument/2006/relationships/hyperlink" Target="https://cs.wikipedia.org/wiki/Dobrn%C3%A1_(%C4%8Cesk%C3%A9_st%C5%99edoho%C5%99%C3%AD)" TargetMode="External"/><Relationship Id="rId62" Type="http://schemas.openxmlformats.org/officeDocument/2006/relationships/hyperlink" Target="https://cs.wikipedia.org/wiki/Brdo_(Ch%C5%99iby)" TargetMode="External"/><Relationship Id="rId1216" Type="http://schemas.openxmlformats.org/officeDocument/2006/relationships/hyperlink" Target="https://cs.wikipedia.org/wiki/%C5%A0vihovsk%C3%A1_vrchovina" TargetMode="External"/><Relationship Id="rId1423" Type="http://schemas.openxmlformats.org/officeDocument/2006/relationships/hyperlink" Target="http://www.mapy.cz/" TargetMode="External"/><Relationship Id="rId1630" Type="http://schemas.openxmlformats.org/officeDocument/2006/relationships/hyperlink" Target="http://www.mapy.cz/" TargetMode="External"/><Relationship Id="rId1728" Type="http://schemas.openxmlformats.org/officeDocument/2006/relationships/hyperlink" Target="https://cs.wikipedia.org/wiki/%C5%98edice_(Je%C5%A1t%C4%9Bdsko-koz%C3%A1kovsk%C3%BD_h%C5%99bet)" TargetMode="External"/><Relationship Id="rId169" Type="http://schemas.openxmlformats.org/officeDocument/2006/relationships/hyperlink" Target="https://cs.wikipedia.org/wiki/Troja%C4%8Dka" TargetMode="External"/><Relationship Id="rId376" Type="http://schemas.openxmlformats.org/officeDocument/2006/relationships/hyperlink" Target="https://cs.wikipedia.org/wiki/Nov%C3%A1_Hu%C5%A5_(Svor)" TargetMode="External"/><Relationship Id="rId583" Type="http://schemas.openxmlformats.org/officeDocument/2006/relationships/hyperlink" Target="https://cs.wikipedia.org/wiki/Vla%C5%A1imsk%C3%A1_pahorkatina" TargetMode="External"/><Relationship Id="rId790" Type="http://schemas.openxmlformats.org/officeDocument/2006/relationships/hyperlink" Target="https://cs.wikipedia.org/wiki/Dlouh%C3%A1_hora" TargetMode="External"/><Relationship Id="rId4" Type="http://schemas.openxmlformats.org/officeDocument/2006/relationships/hyperlink" Target="http://www.ultratisicovky.webnode.cz/" TargetMode="External"/><Relationship Id="rId236" Type="http://schemas.openxmlformats.org/officeDocument/2006/relationships/hyperlink" Target="https://cs.wikipedia.org/wiki/Kl%C3%AD%C4%8D_(Lu%C5%BEick%C3%A9_hory)" TargetMode="External"/><Relationship Id="rId443" Type="http://schemas.openxmlformats.org/officeDocument/2006/relationships/hyperlink" Target="https://cs.wikipedia.org/wiki/Palice_(%C4%8Ceskot%C5%99ebovsk%C3%A1_vrchovina)" TargetMode="External"/><Relationship Id="rId650" Type="http://schemas.openxmlformats.org/officeDocument/2006/relationships/hyperlink" Target="https://cs.wikipedia.org/wiki/Velk%C3%BD_Bor" TargetMode="External"/><Relationship Id="rId888" Type="http://schemas.openxmlformats.org/officeDocument/2006/relationships/hyperlink" Target="https://cs.wikipedia.org/wiki/Leso%C5%88ovice" TargetMode="External"/><Relationship Id="rId1073" Type="http://schemas.openxmlformats.org/officeDocument/2006/relationships/hyperlink" Target="http://www.mapy.cz/" TargetMode="External"/><Relationship Id="rId1280" Type="http://schemas.openxmlformats.org/officeDocument/2006/relationships/hyperlink" Target="https://cs.wikipedia.org/w/index.php?title=Velk%C3%BD_Lopen%C3%ADk_(B%C3%ADl%C3%A9_Karpaty)" TargetMode="External"/><Relationship Id="rId303" Type="http://schemas.openxmlformats.org/officeDocument/2006/relationships/hyperlink" Target="https://cs.wikipedia.org/wiki/Ob%C4%8Dov" TargetMode="External"/><Relationship Id="rId748" Type="http://schemas.openxmlformats.org/officeDocument/2006/relationships/hyperlink" Target="https://cs.wikipedia.org/wiki/Vizovick%C3%A1_vrchovina" TargetMode="External"/><Relationship Id="rId955" Type="http://schemas.openxmlformats.org/officeDocument/2006/relationships/hyperlink" Target="http://www.mapy.cz/" TargetMode="External"/><Relationship Id="rId1140" Type="http://schemas.openxmlformats.org/officeDocument/2006/relationships/hyperlink" Target="http://www.mapy.cz/" TargetMode="External"/><Relationship Id="rId1378" Type="http://schemas.openxmlformats.org/officeDocument/2006/relationships/hyperlink" Target="https://cs.wikipedia.org/wiki/B%C3%ADl%C3%A9_Karpaty" TargetMode="External"/><Relationship Id="rId1585" Type="http://schemas.openxmlformats.org/officeDocument/2006/relationships/hyperlink" Target="https://cs.wikipedia.org/wiki/Obl%C3%ADk_(%C4%8Cesk%C3%A9_st%C5%99edoho%C5%99%C3%AD)" TargetMode="External"/><Relationship Id="rId1792" Type="http://schemas.openxmlformats.org/officeDocument/2006/relationships/hyperlink" Target="https://cs.wikipedia.org/wiki/Drahansk%C3%A1_vrchovina" TargetMode="External"/><Relationship Id="rId84" Type="http://schemas.openxmlformats.org/officeDocument/2006/relationships/hyperlink" Target="https://cs.wikipedia.org/wiki/Konojedy_(%C3%9A%C5%A1t%C4%9Bk)" TargetMode="External"/><Relationship Id="rId510" Type="http://schemas.openxmlformats.org/officeDocument/2006/relationships/hyperlink" Target="https://cs.wikipedia.org/wiki/He%C5%99manovice" TargetMode="External"/><Relationship Id="rId608" Type="http://schemas.openxmlformats.org/officeDocument/2006/relationships/hyperlink" Target="https://cs.wikipedia.org/wiki/Krkono%C5%A1sk%C3%A9_podh%C5%AF%C5%99%C3%AD" TargetMode="External"/><Relationship Id="rId815" Type="http://schemas.openxmlformats.org/officeDocument/2006/relationships/hyperlink" Target="https://cs.wikipedia.org/wiki/K%C5%99i%C5%BEanovsk%C3%A1_vrchovina" TargetMode="External"/><Relationship Id="rId1238" Type="http://schemas.openxmlformats.org/officeDocument/2006/relationships/hyperlink" Target="http://www.mapy.cz/" TargetMode="External"/><Relationship Id="rId1445" Type="http://schemas.openxmlformats.org/officeDocument/2006/relationships/hyperlink" Target="https://cs.wikipedia.org/wiki/%C5%A0t%C4%9Brb%C5%AF_louka" TargetMode="External"/><Relationship Id="rId1652" Type="http://schemas.openxmlformats.org/officeDocument/2006/relationships/hyperlink" Target="https://cs.wikipedia.org/wiki/Kalich_(%C4%8Cesk%C3%A9_st%C5%99edoho%C5%99%C3%AD)" TargetMode="External"/><Relationship Id="rId1000" Type="http://schemas.openxmlformats.org/officeDocument/2006/relationships/hyperlink" Target="https://cs.wikipedia.org/wiki/Melechov" TargetMode="External"/><Relationship Id="rId1305" Type="http://schemas.openxmlformats.org/officeDocument/2006/relationships/hyperlink" Target="https://cs.wikipedia.org/wiki/Nemilkov_(Velhartice)" TargetMode="External"/><Relationship Id="rId1512" Type="http://schemas.openxmlformats.org/officeDocument/2006/relationships/hyperlink" Target="https://cs.wikipedia.org/wiki/Hornosvrateck%C3%A1_vrchovina" TargetMode="External"/><Relationship Id="rId1817" Type="http://schemas.openxmlformats.org/officeDocument/2006/relationships/hyperlink" Target="https://cs.wikipedia.org/wiki/Klete%C4%8Dn%C3%A1" TargetMode="External"/><Relationship Id="rId11" Type="http://schemas.openxmlformats.org/officeDocument/2006/relationships/hyperlink" Target="https://cs.wikipedia.org/wiki/Mile%C5%A1ovka" TargetMode="External"/><Relationship Id="rId398" Type="http://schemas.openxmlformats.org/officeDocument/2006/relationships/hyperlink" Target="https://cs.wikipedia.org/wiki/Zlatohorsk%C3%A1_vrchovina" TargetMode="External"/><Relationship Id="rId160" Type="http://schemas.openxmlformats.org/officeDocument/2006/relationships/hyperlink" Target="https://cs.wikipedia.org/wiki/Klete%C4%8Dn%C3%A1" TargetMode="External"/><Relationship Id="rId258" Type="http://schemas.openxmlformats.org/officeDocument/2006/relationships/hyperlink" Target="https://cs.wikipedia.org/wiki/P%C4%9Bnkav%C4%8D%C3%AD_vrch_(Lu%C5%BEick%C3%A9_hory)" TargetMode="External"/><Relationship Id="rId465" Type="http://schemas.openxmlformats.org/officeDocument/2006/relationships/hyperlink" Target="https://cs.wikipedia.org/wiki/Albrechtice_v_Jizersk%C3%BDch_hor%C3%A1ch" TargetMode="External"/><Relationship Id="rId672" Type="http://schemas.openxmlformats.org/officeDocument/2006/relationships/hyperlink" Target="https://cs.wikipedia.org/wiki/Meluz%C3%ADna_(Kru%C5%A1n%C3%A9_hory)" TargetMode="External"/><Relationship Id="rId1095" Type="http://schemas.openxmlformats.org/officeDocument/2006/relationships/hyperlink" Target="https://cs.wikipedia.org/wiki/K%C5%99epenice" TargetMode="External"/><Relationship Id="rId118" Type="http://schemas.openxmlformats.org/officeDocument/2006/relationships/hyperlink" Target="http://www.mapy.cz/" TargetMode="External"/><Relationship Id="rId325" Type="http://schemas.openxmlformats.org/officeDocument/2006/relationships/hyperlink" Target="https://cs.wikipedia.org/wiki/Lu%C5%BEick%C3%A9_hory" TargetMode="External"/><Relationship Id="rId532" Type="http://schemas.openxmlformats.org/officeDocument/2006/relationships/hyperlink" Target="http://www.mapy.cz/" TargetMode="External"/><Relationship Id="rId977" Type="http://schemas.openxmlformats.org/officeDocument/2006/relationships/hyperlink" Target="https://cs.wikipedia.org/wiki/Chmeln%C3%ADk" TargetMode="External"/><Relationship Id="rId1162" Type="http://schemas.openxmlformats.org/officeDocument/2006/relationships/hyperlink" Target="https://cs.wikipedia.org/wiki/Veselsk%C3%BD_chlum" TargetMode="External"/><Relationship Id="rId837" Type="http://schemas.openxmlformats.org/officeDocument/2006/relationships/hyperlink" Target="http://www.mapy.cz/" TargetMode="External"/><Relationship Id="rId1022" Type="http://schemas.openxmlformats.org/officeDocument/2006/relationships/hyperlink" Target="https://cs.wikipedia.org/wiki/Petrovice_(M%C4%9B%C4%8D%C3%ADn)" TargetMode="External"/><Relationship Id="rId1467" Type="http://schemas.openxmlformats.org/officeDocument/2006/relationships/hyperlink" Target="http://www.mapy.cz/" TargetMode="External"/><Relationship Id="rId1674" Type="http://schemas.openxmlformats.org/officeDocument/2006/relationships/hyperlink" Target="https://cs.wikipedia.org/wiki/Pra%C5%BEsk%C3%A1_plo%C5%A1ina" TargetMode="External"/><Relationship Id="rId1881" Type="http://schemas.openxmlformats.org/officeDocument/2006/relationships/hyperlink" Target="https://cs.wikipedia.org/wiki/K%C5%99i%C5%BEanovsk%C3%A1_vrchovina" TargetMode="External"/><Relationship Id="rId904" Type="http://schemas.openxmlformats.org/officeDocument/2006/relationships/hyperlink" Target="https://cs.wikipedia.org/wiki/Lu%C5%BEick%C3%A9_hory" TargetMode="External"/><Relationship Id="rId1327" Type="http://schemas.openxmlformats.org/officeDocument/2006/relationships/hyperlink" Target="https://cs.wikipedia.org/wiki/Javorn%C3%ADk_(Je%C5%A1t%C4%9Bdsko-koz%C3%A1kovsk%C3%BD_h%C5%99bet)" TargetMode="External"/><Relationship Id="rId1534" Type="http://schemas.openxmlformats.org/officeDocument/2006/relationships/hyperlink" Target="http://www.mapy.cz/" TargetMode="External"/><Relationship Id="rId1741" Type="http://schemas.openxmlformats.org/officeDocument/2006/relationships/hyperlink" Target="http://www.mapy.cz/" TargetMode="External"/><Relationship Id="rId33" Type="http://schemas.openxmlformats.org/officeDocument/2006/relationships/hyperlink" Target="https://cs.wikipedia.org/wiki/Dyle%C5%88" TargetMode="External"/><Relationship Id="rId1601" Type="http://schemas.openxmlformats.org/officeDocument/2006/relationships/hyperlink" Target="https://cs.wikipedia.org/wiki/Kohout_(Novohradsk%C3%A9_podh%C5%AF%C5%99%C3%AD)" TargetMode="External"/><Relationship Id="rId1839" Type="http://schemas.openxmlformats.org/officeDocument/2006/relationships/hyperlink" Target="https://cs.wikipedia.org/wiki/T%C5%99eme%C5%A1n%C3%A1" TargetMode="External"/><Relationship Id="rId182" Type="http://schemas.openxmlformats.org/officeDocument/2006/relationships/hyperlink" Target="https://cs.wikipedia.org/wiki/Hosta%C5%A1ovice" TargetMode="External"/><Relationship Id="rId1906" Type="http://schemas.openxmlformats.org/officeDocument/2006/relationships/hyperlink" Target="https://cs.wikipedia.org/wiki/Ortel_(Cvikovsk%C3%A1_pahorkatina)" TargetMode="External"/><Relationship Id="rId487" Type="http://schemas.openxmlformats.org/officeDocument/2006/relationships/hyperlink" Target="https://cs.wikipedia.org/wiki/Ralsk%C3%A1_pahorkatina" TargetMode="External"/><Relationship Id="rId694" Type="http://schemas.openxmlformats.org/officeDocument/2006/relationships/hyperlink" Target="https://cs.wikipedia.org/wiki/Ku%C5%99im" TargetMode="External"/><Relationship Id="rId347" Type="http://schemas.openxmlformats.org/officeDocument/2006/relationships/hyperlink" Target="https://cs.wikipedia.org/wiki/Velk%C3%BD_Javorn%C3%ADk" TargetMode="External"/><Relationship Id="rId999" Type="http://schemas.openxmlformats.org/officeDocument/2006/relationships/hyperlink" Target="https://cs.wikipedia.org/wiki/Kope%C4%8Dek_(Bobravsk%C3%A1_vrchovina)" TargetMode="External"/><Relationship Id="rId1184" Type="http://schemas.openxmlformats.org/officeDocument/2006/relationships/hyperlink" Target="http://www.mapy.cz/" TargetMode="External"/><Relationship Id="rId554" Type="http://schemas.openxmlformats.org/officeDocument/2006/relationships/hyperlink" Target="https://cs.wikipedia.org/wiki/Podbeskydsk%C3%A1_pahorkatina" TargetMode="External"/><Relationship Id="rId761" Type="http://schemas.openxmlformats.org/officeDocument/2006/relationships/hyperlink" Target="http://www.mapy.cz/" TargetMode="External"/><Relationship Id="rId859" Type="http://schemas.openxmlformats.org/officeDocument/2006/relationships/hyperlink" Target="https://cs.wikipedia.org/wiki/Velk%C3%A1_Bukov%C3%A1_(Ralsk%C3%A1_pahorkatina)" TargetMode="External"/><Relationship Id="rId1391" Type="http://schemas.openxmlformats.org/officeDocument/2006/relationships/hyperlink" Target="http://www.mapy.cz/" TargetMode="External"/><Relationship Id="rId1489" Type="http://schemas.openxmlformats.org/officeDocument/2006/relationships/hyperlink" Target="https://cs.wikipedia.org/wiki/Ralsk%C3%A1_pahorkatina" TargetMode="External"/><Relationship Id="rId1696" Type="http://schemas.openxmlformats.org/officeDocument/2006/relationships/hyperlink" Target="https://cs.wikipedia.org/wiki/Blatensk%C3%A1_pahorkatina" TargetMode="External"/><Relationship Id="rId207" Type="http://schemas.openxmlformats.org/officeDocument/2006/relationships/hyperlink" Target="https://cs.wikipedia.org/wiki/Hradi%C5%A1%C5%A5any_(%C4%8Cesk%C3%A9_st%C5%99edoho%C5%99%C3%AD)" TargetMode="External"/><Relationship Id="rId414" Type="http://schemas.openxmlformats.org/officeDocument/2006/relationships/hyperlink" Target="http://www.mapy.cz/" TargetMode="External"/><Relationship Id="rId621" Type="http://schemas.openxmlformats.org/officeDocument/2006/relationships/hyperlink" Target="http://www.mapy.cz/" TargetMode="External"/><Relationship Id="rId1044" Type="http://schemas.openxmlformats.org/officeDocument/2006/relationships/hyperlink" Target="https://cs.wikipedia.org/wiki/P%C4%9Bn%C4%8D%C3%ADn_(okres_Prost%C4%9Bjov)" TargetMode="External"/><Relationship Id="rId1251" Type="http://schemas.openxmlformats.org/officeDocument/2006/relationships/hyperlink" Target="http://www.mapy.cz/" TargetMode="External"/><Relationship Id="rId1349" Type="http://schemas.openxmlformats.org/officeDocument/2006/relationships/hyperlink" Target="https://cs.wikipedia.org/wiki/Mar%C5%A1%C3%ADkov" TargetMode="External"/><Relationship Id="rId719" Type="http://schemas.openxmlformats.org/officeDocument/2006/relationships/hyperlink" Target="https://cs.wikipedia.org/wiki/Kel%C4%8Dsk%C3%BD_Javorn%C3%ADk" TargetMode="External"/><Relationship Id="rId926" Type="http://schemas.openxmlformats.org/officeDocument/2006/relationships/hyperlink" Target="https://cs.wikipedia.org/wiki/Bobravsk%C3%A1_vrchovina" TargetMode="External"/><Relationship Id="rId1111" Type="http://schemas.openxmlformats.org/officeDocument/2006/relationships/hyperlink" Target="http://www.mapy.cz/" TargetMode="External"/><Relationship Id="rId1556" Type="http://schemas.openxmlformats.org/officeDocument/2006/relationships/hyperlink" Target="https://cs.wikipedia.org/wiki/Pekelsk%C3%BD_vrch" TargetMode="External"/><Relationship Id="rId1763" Type="http://schemas.openxmlformats.org/officeDocument/2006/relationships/hyperlink" Target="https://cs.wikipedia.org/wiki/%C5%98esanice" TargetMode="External"/><Relationship Id="rId55" Type="http://schemas.openxmlformats.org/officeDocument/2006/relationships/hyperlink" Target="https://cs.wikipedia.org/wiki/Bukov%C3%A1_hora_(Orlick%C3%A9_hory)" TargetMode="External"/><Relationship Id="rId1209" Type="http://schemas.openxmlformats.org/officeDocument/2006/relationships/hyperlink" Target="https://cs.wikipedia.org/wiki/Bene%C5%A1ovsk%C3%A1_pahorkatina" TargetMode="External"/><Relationship Id="rId1416" Type="http://schemas.openxmlformats.org/officeDocument/2006/relationships/hyperlink" Target="https://cs.wikipedia.org/wiki/Vysok%C3%BD_Ostr%C3%BD" TargetMode="External"/><Relationship Id="rId1623" Type="http://schemas.openxmlformats.org/officeDocument/2006/relationships/hyperlink" Target="http://www.mapy.cz/" TargetMode="External"/><Relationship Id="rId1830" Type="http://schemas.openxmlformats.org/officeDocument/2006/relationships/hyperlink" Target="http://www.mapy.cz/" TargetMode="External"/><Relationship Id="rId271" Type="http://schemas.openxmlformats.org/officeDocument/2006/relationships/hyperlink" Target="https://cs.wikipedia.org/wiki/Ludv%C3%ADkovice" TargetMode="External"/><Relationship Id="rId131" Type="http://schemas.openxmlformats.org/officeDocument/2006/relationships/hyperlink" Target="https://cs.wikipedia.org/wiki/Kom%C5%88a" TargetMode="External"/><Relationship Id="rId369" Type="http://schemas.openxmlformats.org/officeDocument/2006/relationships/hyperlink" Target="http://www.mapy.cz/" TargetMode="External"/><Relationship Id="rId576" Type="http://schemas.openxmlformats.org/officeDocument/2006/relationships/hyperlink" Target="https://cs.wikipedia.org/wiki/Sopotnice" TargetMode="External"/><Relationship Id="rId783" Type="http://schemas.openxmlformats.org/officeDocument/2006/relationships/hyperlink" Target="https://cs.wikipedia.org/wiki/Ple%C5%A1n%C3%BD_(%C5%A0luknovsk%C3%A1_pahorkatina)" TargetMode="External"/><Relationship Id="rId990" Type="http://schemas.openxmlformats.org/officeDocument/2006/relationships/hyperlink" Target="https://cs.wikipedia.org/wiki/%C5%A0umn%C3%A1_(Doupovsk%C3%A9_hory)" TargetMode="External"/><Relationship Id="rId229" Type="http://schemas.openxmlformats.org/officeDocument/2006/relationships/hyperlink" Target="http://www.mapy.cz/" TargetMode="External"/><Relationship Id="rId436" Type="http://schemas.openxmlformats.org/officeDocument/2006/relationships/hyperlink" Target="https://cs.wikipedia.org/wiki/Kozubov%C3%A1" TargetMode="External"/><Relationship Id="rId643" Type="http://schemas.openxmlformats.org/officeDocument/2006/relationships/hyperlink" Target="https://cs.wikipedia.org/wiki/Velk%C3%BD_Javorn%C3%ADk" TargetMode="External"/><Relationship Id="rId1066" Type="http://schemas.openxmlformats.org/officeDocument/2006/relationships/hyperlink" Target="http://www.mapy.cz/" TargetMode="External"/><Relationship Id="rId1273" Type="http://schemas.openxmlformats.org/officeDocument/2006/relationships/hyperlink" Target="https://cs.wikipedia.org/wiki/Bab%C3%AD_lom_(Kyjovsk%C3%A1_pahorkatina)" TargetMode="External"/><Relationship Id="rId1480" Type="http://schemas.openxmlformats.org/officeDocument/2006/relationships/hyperlink" Target="https://cs.wikipedia.org/wiki/Hradi%C5%A1t%C4%9B_(p%C5%99%C3%ADrodn%C3%AD_pam%C3%A1tka,_okres_Litom%C4%9B%C5%99ice)" TargetMode="External"/><Relationship Id="rId850" Type="http://schemas.openxmlformats.org/officeDocument/2006/relationships/hyperlink" Target="http://www.mapy.cz/" TargetMode="External"/><Relationship Id="rId948" Type="http://schemas.openxmlformats.org/officeDocument/2006/relationships/hyperlink" Target="http://www.mapy.cz/" TargetMode="External"/><Relationship Id="rId1133" Type="http://schemas.openxmlformats.org/officeDocument/2006/relationships/hyperlink" Target="https://cs.wikipedia.org/wiki/Chy%C5%A1e" TargetMode="External"/><Relationship Id="rId1578" Type="http://schemas.openxmlformats.org/officeDocument/2006/relationships/hyperlink" Target="https://cs.wikipedia.org/wiki/Kapra%C4%8F_(Svitavsk%C3%A1_pahorkatina)" TargetMode="External"/><Relationship Id="rId1785" Type="http://schemas.openxmlformats.org/officeDocument/2006/relationships/hyperlink" Target="https://cs.wikipedia.org/wiki/Vl%C4%8Dnov" TargetMode="External"/><Relationship Id="rId77" Type="http://schemas.openxmlformats.org/officeDocument/2006/relationships/hyperlink" Target="https://cs.wikipedia.org/wiki/%C5%A0tikov_(Nov%C3%A1_Paka)" TargetMode="External"/><Relationship Id="rId503" Type="http://schemas.openxmlformats.org/officeDocument/2006/relationships/hyperlink" Target="https://cs.wikipedia.org/wiki/%C5%A0pi%C4%8D%C3%A1k_(Z%C3%A1kupsk%C3%A1_pahorkatina)" TargetMode="External"/><Relationship Id="rId710" Type="http://schemas.openxmlformats.org/officeDocument/2006/relationships/hyperlink" Target="http://www.mapy.cz/" TargetMode="External"/><Relationship Id="rId808" Type="http://schemas.openxmlformats.org/officeDocument/2006/relationships/hyperlink" Target="https://cs.wikipedia.org/wiki/Lu%C5%BEick%C3%A9_hory" TargetMode="External"/><Relationship Id="rId1340" Type="http://schemas.openxmlformats.org/officeDocument/2006/relationships/hyperlink" Target="https://cs.wikipedia.org/wiki/%C5%BDaltman" TargetMode="External"/><Relationship Id="rId1438" Type="http://schemas.openxmlformats.org/officeDocument/2006/relationships/hyperlink" Target="https://cs.wikipedia.org/wiki/Mal%C3%BD_Sto%C5%BEec" TargetMode="External"/><Relationship Id="rId1645" Type="http://schemas.openxmlformats.org/officeDocument/2006/relationships/hyperlink" Target="http://www.mapy.cz/" TargetMode="External"/><Relationship Id="rId1200" Type="http://schemas.openxmlformats.org/officeDocument/2006/relationships/hyperlink" Target="https://cs.wikipedia.org/wiki/P%C5%99%C3%ADvrat" TargetMode="External"/><Relationship Id="rId1852" Type="http://schemas.openxmlformats.org/officeDocument/2006/relationships/hyperlink" Target="http://www.mapy.cz/" TargetMode="External"/><Relationship Id="rId1505" Type="http://schemas.openxmlformats.org/officeDocument/2006/relationships/hyperlink" Target="https://cs.wikipedia.org/wiki/Dub_(Ralsk%C3%A1_pahorkatina)" TargetMode="External"/><Relationship Id="rId1712" Type="http://schemas.openxmlformats.org/officeDocument/2006/relationships/hyperlink" Target="http://www.mapy.cz/" TargetMode="External"/><Relationship Id="rId293" Type="http://schemas.openxmlformats.org/officeDocument/2006/relationships/hyperlink" Target="https://cs.wikipedia.org/wiki/Hradi%C5%A1%C5%A5any_(%C4%8Cesk%C3%A9_st%C5%99edoho%C5%99%C3%AD)" TargetMode="External"/><Relationship Id="rId153" Type="http://schemas.openxmlformats.org/officeDocument/2006/relationships/hyperlink" Target="http://www.mapy.cz/" TargetMode="External"/><Relationship Id="rId360" Type="http://schemas.openxmlformats.org/officeDocument/2006/relationships/hyperlink" Target="https://cs.wikipedia.org/wiki/%C4%8Cerchov" TargetMode="External"/><Relationship Id="rId598" Type="http://schemas.openxmlformats.org/officeDocument/2006/relationships/hyperlink" Target="https://cs.wikipedia.org/wiki/Teplice" TargetMode="External"/><Relationship Id="rId220" Type="http://schemas.openxmlformats.org/officeDocument/2006/relationships/hyperlink" Target="https://cs.wikipedia.org/wiki/Svitavsk%C3%A1_pahorkatina" TargetMode="External"/><Relationship Id="rId458" Type="http://schemas.openxmlformats.org/officeDocument/2006/relationships/hyperlink" Target="https://cs.wikipedia.org/wiki/Vlho%C5%A1%C5%A5_(Ralsk%C3%A1_pahorkatina)" TargetMode="External"/><Relationship Id="rId665" Type="http://schemas.openxmlformats.org/officeDocument/2006/relationships/hyperlink" Target="http://www.mapy.cz/" TargetMode="External"/><Relationship Id="rId872" Type="http://schemas.openxmlformats.org/officeDocument/2006/relationships/hyperlink" Target="https://cs.wikipedia.org/wiki/H%C3%A1j_(Hanu%C5%A1ovick%C3%A1_vrchovina)" TargetMode="External"/><Relationship Id="rId1088" Type="http://schemas.openxmlformats.org/officeDocument/2006/relationships/hyperlink" Target="https://cs.wikipedia.org/wiki/Velk%C3%BD_Be%C5%A1kovsk%C3%BD_kopec" TargetMode="External"/><Relationship Id="rId1295" Type="http://schemas.openxmlformats.org/officeDocument/2006/relationships/hyperlink" Target="https://cs.wikipedia.org/wiki/V%C4%9Bckovice" TargetMode="External"/><Relationship Id="rId318" Type="http://schemas.openxmlformats.org/officeDocument/2006/relationships/hyperlink" Target="http://www.mapy.cz/" TargetMode="External"/><Relationship Id="rId525" Type="http://schemas.openxmlformats.org/officeDocument/2006/relationships/hyperlink" Target="https://cs.wikipedia.org/wiki/Novohradsk%C3%A9_podh%C5%AF%C5%99%C3%AD" TargetMode="External"/><Relationship Id="rId732" Type="http://schemas.openxmlformats.org/officeDocument/2006/relationships/hyperlink" Target="http://www.mapy.cz/" TargetMode="External"/><Relationship Id="rId1155" Type="http://schemas.openxmlformats.org/officeDocument/2006/relationships/hyperlink" Target="https://cs.wikipedia.org/wiki/Hornosvrateck%C3%A1_vrchovina" TargetMode="External"/><Relationship Id="rId1362" Type="http://schemas.openxmlformats.org/officeDocument/2006/relationships/hyperlink" Target="https://cs.wikipedia.org/wiki/Ralsk%C3%A1_pahorkatina" TargetMode="External"/><Relationship Id="rId99" Type="http://schemas.openxmlformats.org/officeDocument/2006/relationships/hyperlink" Target="https://cs.wikipedia.org/wiki/Velk%C3%A1_%C4%8Cantoryje" TargetMode="External"/><Relationship Id="rId1015" Type="http://schemas.openxmlformats.org/officeDocument/2006/relationships/hyperlink" Target="https://cs.wikipedia.org/wiki/%C4%8Ce%C5%99%C3%ADnek" TargetMode="External"/><Relationship Id="rId1222" Type="http://schemas.openxmlformats.org/officeDocument/2006/relationships/hyperlink" Target="https://cs.wikipedia.org/wiki/Kyjovsk%C3%A1_pahorkatina" TargetMode="External"/><Relationship Id="rId1667" Type="http://schemas.openxmlformats.org/officeDocument/2006/relationships/hyperlink" Target="https://cs.wikipedia.org/wiki/K%C5%99eme%C5%A1nick%C3%A1_vrchovina" TargetMode="External"/><Relationship Id="rId1874" Type="http://schemas.openxmlformats.org/officeDocument/2006/relationships/hyperlink" Target="https://cs.wikipedia.org/wiki/Podbo%C5%99ansk%C3%BD_Rohozec" TargetMode="External"/><Relationship Id="rId1527" Type="http://schemas.openxmlformats.org/officeDocument/2006/relationships/hyperlink" Target="https://cs.wikipedia.org/wiki/Ralsk%C3%A1_pahorkatina" TargetMode="External"/><Relationship Id="rId1734" Type="http://schemas.openxmlformats.org/officeDocument/2006/relationships/hyperlink" Target="https://cs.wikipedia.org/wiki/Turov_(Broumovsk%C3%A1_vrchovina)" TargetMode="External"/><Relationship Id="rId26" Type="http://schemas.openxmlformats.org/officeDocument/2006/relationships/hyperlink" Target="http://www.mapy.cz/" TargetMode="External"/><Relationship Id="rId175" Type="http://schemas.openxmlformats.org/officeDocument/2006/relationships/hyperlink" Target="https://cs.wikipedia.org/wiki/Mile%C5%A1ovka" TargetMode="External"/><Relationship Id="rId743" Type="http://schemas.openxmlformats.org/officeDocument/2006/relationships/hyperlink" Target="https://cs.wikipedia.org/wiki/Silnice_I/19" TargetMode="External"/><Relationship Id="rId950" Type="http://schemas.openxmlformats.org/officeDocument/2006/relationships/hyperlink" Target="http://www.mapy.cz/" TargetMode="External"/><Relationship Id="rId1026" Type="http://schemas.openxmlformats.org/officeDocument/2006/relationships/hyperlink" Target="https://cs.wikipedia.org/wiki/Old%C5%99ichov_(Jen%C3%ADkov)" TargetMode="External"/><Relationship Id="rId1580" Type="http://schemas.openxmlformats.org/officeDocument/2006/relationships/hyperlink" Target="https://cs.wikipedia.org/wiki/Str%C3%A1%C5%BEi%C5%A1t%C4%9B_(K%C5%99eme%C5%A1nick%C3%A1_vrchovina)" TargetMode="External"/><Relationship Id="rId1678" Type="http://schemas.openxmlformats.org/officeDocument/2006/relationships/hyperlink" Target="https://cs.wikipedia.org/wiki/Broumovsk%C3%A1_vrchovina" TargetMode="External"/><Relationship Id="rId1801" Type="http://schemas.openxmlformats.org/officeDocument/2006/relationships/hyperlink" Target="http://www.mapy.cz/" TargetMode="External"/><Relationship Id="rId1885" Type="http://schemas.openxmlformats.org/officeDocument/2006/relationships/hyperlink" Target="http://www.mapy.cz/" TargetMode="External"/><Relationship Id="rId382" Type="http://schemas.openxmlformats.org/officeDocument/2006/relationships/hyperlink" Target="https://cs.wikipedia.org/wiki/Moravskoslezsk%C3%A9_Beskydy" TargetMode="External"/><Relationship Id="rId603" Type="http://schemas.openxmlformats.org/officeDocument/2006/relationships/hyperlink" Target="https://cs.wikipedia.org/wiki/Hanu%C5%A1ovick%C3%A1_vrchovina" TargetMode="External"/><Relationship Id="rId687" Type="http://schemas.openxmlformats.org/officeDocument/2006/relationships/hyperlink" Target="https://cs.wikipedia.org/wiki/Lipka_(Ralsk%C3%A1_pahorkatina)" TargetMode="External"/><Relationship Id="rId810" Type="http://schemas.openxmlformats.org/officeDocument/2006/relationships/hyperlink" Target="https://cs.wikipedia.org/wiki/Podorlick%C3%A1_pahorkatina" TargetMode="External"/><Relationship Id="rId908" Type="http://schemas.openxmlformats.org/officeDocument/2006/relationships/hyperlink" Target="https://cs.wikipedia.org/wiki/%C5%A0umavsk%C3%A9_podh%C5%AF%C5%99%C3%AD" TargetMode="External"/><Relationship Id="rId1233" Type="http://schemas.openxmlformats.org/officeDocument/2006/relationships/hyperlink" Target="https://cs.wikipedia.org/wiki/Ho%C5%99ovick%C3%A1_pahorkatina" TargetMode="External"/><Relationship Id="rId1440" Type="http://schemas.openxmlformats.org/officeDocument/2006/relationships/hyperlink" Target="https://cs.wikipedia.org/wiki/%C5%A0pi%C4%8D%C3%A1k_(Old%C5%99ichovsk%C3%A1_vrchovina)" TargetMode="External"/><Relationship Id="rId1538" Type="http://schemas.openxmlformats.org/officeDocument/2006/relationships/hyperlink" Target="http://www.mapy.cz/" TargetMode="External"/><Relationship Id="rId242" Type="http://schemas.openxmlformats.org/officeDocument/2006/relationships/hyperlink" Target="https://cs.wikipedia.org/wiki/B%C4%9Ble%C4%8D_(%C5%A0vihovsk%C3%A1_vrchovina)" TargetMode="External"/><Relationship Id="rId894" Type="http://schemas.openxmlformats.org/officeDocument/2006/relationships/hyperlink" Target="https://cs.wikipedia.org/wiki/Z%C3%A1kout%C3%AD_(Blatno)" TargetMode="External"/><Relationship Id="rId1177" Type="http://schemas.openxmlformats.org/officeDocument/2006/relationships/hyperlink" Target="https://cs.wikipedia.org/wiki/Svitavsk%C3%A1_pahorkatina" TargetMode="External"/><Relationship Id="rId1300" Type="http://schemas.openxmlformats.org/officeDocument/2006/relationships/hyperlink" Target="https://cs.wikipedia.org/wiki/Horn%C3%AD_%C5%98asnice" TargetMode="External"/><Relationship Id="rId1745" Type="http://schemas.openxmlformats.org/officeDocument/2006/relationships/hyperlink" Target="https://cs.wikipedia.org/wiki/B%C3%ADl%C3%A1_sk%C3%A1la_(Krkono%C5%A1e)" TargetMode="External"/><Relationship Id="rId37" Type="http://schemas.openxmlformats.org/officeDocument/2006/relationships/hyperlink" Target="https://cs.wikipedia.org/wiki/Mal%C3%BD_Je%C5%A1t%C4%9Bd" TargetMode="External"/><Relationship Id="rId102" Type="http://schemas.openxmlformats.org/officeDocument/2006/relationships/hyperlink" Target="https://cs.wikipedia.org/wiki/Ma%C5%99enice" TargetMode="External"/><Relationship Id="rId547" Type="http://schemas.openxmlformats.org/officeDocument/2006/relationships/hyperlink" Target="https://cs.wikipedia.org/wiki/Zelen%C3%BD_vrch_(Cvikov)" TargetMode="External"/><Relationship Id="rId754" Type="http://schemas.openxmlformats.org/officeDocument/2006/relationships/hyperlink" Target="https://cs.wikipedia.org/wiki/Brdsk%C3%A1_vrchovina" TargetMode="External"/><Relationship Id="rId961" Type="http://schemas.openxmlformats.org/officeDocument/2006/relationships/hyperlink" Target="http://www.mapy.cz/" TargetMode="External"/><Relationship Id="rId1384" Type="http://schemas.openxmlformats.org/officeDocument/2006/relationships/hyperlink" Target="https://cs.wikipedia.org/wiki/%C5%BDd%C3%A1nick%C3%BD_les" TargetMode="External"/><Relationship Id="rId1591" Type="http://schemas.openxmlformats.org/officeDocument/2006/relationships/hyperlink" Target="https://cs.wikipedia.org/wiki/Osta%C5%A1_(vrch)" TargetMode="External"/><Relationship Id="rId1605" Type="http://schemas.openxmlformats.org/officeDocument/2006/relationships/hyperlink" Target="https://cs.wikipedia.org/wiki/Obl%C3%ADk_(%C4%8Cesk%C3%A9_st%C5%99edoho%C5%99%C3%AD)" TargetMode="External"/><Relationship Id="rId1689" Type="http://schemas.openxmlformats.org/officeDocument/2006/relationships/hyperlink" Target="https://cs.wikipedia.org/wiki/Javorn%C3%ADky" TargetMode="External"/><Relationship Id="rId1812" Type="http://schemas.openxmlformats.org/officeDocument/2006/relationships/hyperlink" Target="https://cs.wikipedia.org/wiki/Ne%C5%A1t%C4%9Btick%C3%A1_hora" TargetMode="External"/><Relationship Id="rId90" Type="http://schemas.openxmlformats.org/officeDocument/2006/relationships/hyperlink" Target="http://www.mapy.cz/" TargetMode="External"/><Relationship Id="rId186" Type="http://schemas.openxmlformats.org/officeDocument/2006/relationships/hyperlink" Target="https://cs.wikipedia.org/wiki/Javo%C5%99inka" TargetMode="External"/><Relationship Id="rId393" Type="http://schemas.openxmlformats.org/officeDocument/2006/relationships/hyperlink" Target="https://cs.wikipedia.org/wiki/P%C5%99edn%C3%AD_Arno%C5%A1tov" TargetMode="External"/><Relationship Id="rId407" Type="http://schemas.openxmlformats.org/officeDocument/2006/relationships/hyperlink" Target="https://cs.wikipedia.org/wiki/Je%C5%A1t%C4%9Bdsko-koz%C3%A1kovsk%C3%BD_h%C5%99bet" TargetMode="External"/><Relationship Id="rId614" Type="http://schemas.openxmlformats.org/officeDocument/2006/relationships/hyperlink" Target="http://www.mapy.cz/" TargetMode="External"/><Relationship Id="rId821" Type="http://schemas.openxmlformats.org/officeDocument/2006/relationships/hyperlink" Target="https://cs.wikipedia.org/wiki/Orlick%C3%A1_tabule" TargetMode="External"/><Relationship Id="rId1037" Type="http://schemas.openxmlformats.org/officeDocument/2006/relationships/hyperlink" Target="https://cs.wikipedia.org/wiki/Maiberg" TargetMode="External"/><Relationship Id="rId1244" Type="http://schemas.openxmlformats.org/officeDocument/2006/relationships/hyperlink" Target="http://www.mapy.cz/" TargetMode="External"/><Relationship Id="rId1451" Type="http://schemas.openxmlformats.org/officeDocument/2006/relationships/hyperlink" Target="https://cs.wikipedia.org/wiki/Pr%C3%A1%C5%A1ily" TargetMode="External"/><Relationship Id="rId1896" Type="http://schemas.openxmlformats.org/officeDocument/2006/relationships/hyperlink" Target="https://cs.wikipedia.org/wiki/L%C3%ADpa_(K%C5%99ivokl%C3%A1tsk%C3%A1_vrchovina)" TargetMode="External"/><Relationship Id="rId253" Type="http://schemas.openxmlformats.org/officeDocument/2006/relationships/hyperlink" Target="https://cs.wikipedia.org/wiki/Bo%C5%99e%C5%88" TargetMode="External"/><Relationship Id="rId460" Type="http://schemas.openxmlformats.org/officeDocument/2006/relationships/hyperlink" Target="https://cs.wikipedia.org/wiki/Mil%C3%AD%C5%99_(Jizersk%C3%A9_hory)" TargetMode="External"/><Relationship Id="rId698" Type="http://schemas.openxmlformats.org/officeDocument/2006/relationships/hyperlink" Target="https://cs.wikipedia.org/wiki/Janovice_(Star%C3%BD_Ji%C4%8D%C3%ADn)" TargetMode="External"/><Relationship Id="rId919" Type="http://schemas.openxmlformats.org/officeDocument/2006/relationships/hyperlink" Target="https://cs.wikipedia.org/wiki/D%C4%9B%C4%8D%C3%ADnsk%C3%A1_vrchovina" TargetMode="External"/><Relationship Id="rId1090" Type="http://schemas.openxmlformats.org/officeDocument/2006/relationships/hyperlink" Target="https://cs.wikipedia.org/wiki/Nezamyslice_(okres_Klatovy)" TargetMode="External"/><Relationship Id="rId1104" Type="http://schemas.openxmlformats.org/officeDocument/2006/relationships/hyperlink" Target="https://cs.wikipedia.org/wiki/Rakovnick%C3%A1_pahorkatina" TargetMode="External"/><Relationship Id="rId1311" Type="http://schemas.openxmlformats.org/officeDocument/2006/relationships/hyperlink" Target="https://cs.wikipedia.org/wiki/Brdsk%C3%A1_vrchovina" TargetMode="External"/><Relationship Id="rId1549" Type="http://schemas.openxmlformats.org/officeDocument/2006/relationships/hyperlink" Target="http://www.mapy.cz/" TargetMode="External"/><Relationship Id="rId1756" Type="http://schemas.openxmlformats.org/officeDocument/2006/relationships/hyperlink" Target="https://cs.wikipedia.org/wiki/H%C5%99ebec_(Lu%C5%BEick%C3%A9_hory)" TargetMode="External"/><Relationship Id="rId48" Type="http://schemas.openxmlformats.org/officeDocument/2006/relationships/hyperlink" Target="https://cs.wikipedia.org/wiki/Tok_(Brdsk%C3%A1_vrchovina)" TargetMode="External"/><Relationship Id="rId113" Type="http://schemas.openxmlformats.org/officeDocument/2006/relationships/hyperlink" Target="https://cs.wikipedia.org/wiki/Jizersk%C3%A9_hory" TargetMode="External"/><Relationship Id="rId320" Type="http://schemas.openxmlformats.org/officeDocument/2006/relationships/hyperlink" Target="https://cs.wikipedia.org/wiki/Kamenice_(%C5%BD%C4%8F%C3%A1rsk%C3%A9_vrchy)" TargetMode="External"/><Relationship Id="rId558" Type="http://schemas.openxmlformats.org/officeDocument/2006/relationships/hyperlink" Target="http://www.mapy.cz/" TargetMode="External"/><Relationship Id="rId765" Type="http://schemas.openxmlformats.org/officeDocument/2006/relationships/hyperlink" Target="http://www.mapy.cz/" TargetMode="External"/><Relationship Id="rId972" Type="http://schemas.openxmlformats.org/officeDocument/2006/relationships/hyperlink" Target="http://www.mapy.cz/" TargetMode="External"/><Relationship Id="rId1188" Type="http://schemas.openxmlformats.org/officeDocument/2006/relationships/hyperlink" Target="https://cs.wikipedia.org/wiki/V%C3%BDrov_(hradi%C5%A1t%C4%9B)" TargetMode="External"/><Relationship Id="rId1395" Type="http://schemas.openxmlformats.org/officeDocument/2006/relationships/hyperlink" Target="http://www.mapy.cz/" TargetMode="External"/><Relationship Id="rId1409" Type="http://schemas.openxmlformats.org/officeDocument/2006/relationships/hyperlink" Target="https://cs.wikipedia.org/wiki/%C4%8Ceslar" TargetMode="External"/><Relationship Id="rId1616" Type="http://schemas.openxmlformats.org/officeDocument/2006/relationships/hyperlink" Target="https://cs.wikipedia.org/wiki/K%C5%99eme%C5%A1nick%C3%A1_vrchovina" TargetMode="External"/><Relationship Id="rId1823" Type="http://schemas.openxmlformats.org/officeDocument/2006/relationships/hyperlink" Target="https://cs.wikipedia.org/wiki/Such%C3%A9" TargetMode="External"/><Relationship Id="rId197" Type="http://schemas.openxmlformats.org/officeDocument/2006/relationships/hyperlink" Target="https://cs.wikipedia.org/wiki/%C4%8Cesk%C3%A9_st%C5%99edoho%C5%99%C3%AD" TargetMode="External"/><Relationship Id="rId418" Type="http://schemas.openxmlformats.org/officeDocument/2006/relationships/hyperlink" Target="http://www.mapy.cz/" TargetMode="External"/><Relationship Id="rId625" Type="http://schemas.openxmlformats.org/officeDocument/2006/relationships/hyperlink" Target="https://cs.wikipedia.org/wiki/Born%C3%BD" TargetMode="External"/><Relationship Id="rId832" Type="http://schemas.openxmlformats.org/officeDocument/2006/relationships/hyperlink" Target="https://cs.wikipedia.org/wiki/Brdsk%C3%A1_vrchovina" TargetMode="External"/><Relationship Id="rId1048" Type="http://schemas.openxmlformats.org/officeDocument/2006/relationships/hyperlink" Target="http://www.mapy.cz/" TargetMode="External"/><Relationship Id="rId1255" Type="http://schemas.openxmlformats.org/officeDocument/2006/relationships/hyperlink" Target="http://www.mapy.cz/" TargetMode="External"/><Relationship Id="rId1462" Type="http://schemas.openxmlformats.org/officeDocument/2006/relationships/hyperlink" Target="https://cs.wikipedia.org/wiki/Bene%C5%A1ovsk%C3%A1_pahorkatina" TargetMode="External"/><Relationship Id="rId264" Type="http://schemas.openxmlformats.org/officeDocument/2006/relationships/hyperlink" Target="https://cs.wikipedia.org/wiki/Hrdo%C5%88ovice" TargetMode="External"/><Relationship Id="rId471" Type="http://schemas.openxmlformats.org/officeDocument/2006/relationships/hyperlink" Target="https://cs.wikipedia.org/wiki/Kole%C5%A1ov" TargetMode="External"/><Relationship Id="rId1115" Type="http://schemas.openxmlformats.org/officeDocument/2006/relationships/hyperlink" Target="http://www.mapy.cz/" TargetMode="External"/><Relationship Id="rId1322" Type="http://schemas.openxmlformats.org/officeDocument/2006/relationships/hyperlink" Target="http://www.mapy.cz/" TargetMode="External"/><Relationship Id="rId1767" Type="http://schemas.openxmlformats.org/officeDocument/2006/relationships/hyperlink" Target="https://cs.wikipedia.org/wiki/%C5%A0irok%C3%BD_k%C3%A1men" TargetMode="External"/><Relationship Id="rId59" Type="http://schemas.openxmlformats.org/officeDocument/2006/relationships/hyperlink" Target="https://cs.wikipedia.org/wiki/Ch%C5%99iby" TargetMode="External"/><Relationship Id="rId124" Type="http://schemas.openxmlformats.org/officeDocument/2006/relationships/hyperlink" Target="http://www.mapy.cz/" TargetMode="External"/><Relationship Id="rId569" Type="http://schemas.openxmlformats.org/officeDocument/2006/relationships/hyperlink" Target="https://cs.wikipedia.org/wiki/Studenec_(Lu%C5%BEick%C3%A9_hory)" TargetMode="External"/><Relationship Id="rId776" Type="http://schemas.openxmlformats.org/officeDocument/2006/relationships/hyperlink" Target="https://cs.wikipedia.org/wiki/Kope%C4%8Dek_(Bobravsk%C3%A1_vrchovina)" TargetMode="External"/><Relationship Id="rId983" Type="http://schemas.openxmlformats.org/officeDocument/2006/relationships/hyperlink" Target="https://cs.wikipedia.org/wiki/Bo%C5%BE%C3%AD_hora" TargetMode="External"/><Relationship Id="rId1199" Type="http://schemas.openxmlformats.org/officeDocument/2006/relationships/hyperlink" Target="https://cs.wikipedia.org/wiki/%C5%BDihle" TargetMode="External"/><Relationship Id="rId1627" Type="http://schemas.openxmlformats.org/officeDocument/2006/relationships/hyperlink" Target="http://www.mapy.cz/" TargetMode="External"/><Relationship Id="rId1834" Type="http://schemas.openxmlformats.org/officeDocument/2006/relationships/hyperlink" Target="http://www.mapy.cz/" TargetMode="External"/><Relationship Id="rId331" Type="http://schemas.openxmlformats.org/officeDocument/2006/relationships/hyperlink" Target="https://cs.wikipedia.org/wiki/Javorn%C3%ADky" TargetMode="External"/><Relationship Id="rId429" Type="http://schemas.openxmlformats.org/officeDocument/2006/relationships/hyperlink" Target="http://www.mapy.cz/" TargetMode="External"/><Relationship Id="rId636" Type="http://schemas.openxmlformats.org/officeDocument/2006/relationships/hyperlink" Target="https://cs.wikipedia.org/wiki/%C5%A0pi%C4%8D%C3%A1k_(Kru%C5%A1n%C3%A9_hory,_723_m)" TargetMode="External"/><Relationship Id="rId1059" Type="http://schemas.openxmlformats.org/officeDocument/2006/relationships/hyperlink" Target="https://cs.wikipedia.org/wiki/Moravskoslezsk%C3%A9_Beskydy" TargetMode="External"/><Relationship Id="rId1266" Type="http://schemas.openxmlformats.org/officeDocument/2006/relationships/hyperlink" Target="https://cs.wikipedia.org/wiki/Chlumsk%C3%A1_hora_(Rakovnick%C3%A1_pahorkatina)" TargetMode="External"/><Relationship Id="rId1473" Type="http://schemas.openxmlformats.org/officeDocument/2006/relationships/hyperlink" Target="https://cs.wikipedia.org/wiki/Vlkov%C3%A1_(St%C5%99edo%C4%8Desk%C3%A1_pahorkatina)" TargetMode="External"/><Relationship Id="rId843" Type="http://schemas.openxmlformats.org/officeDocument/2006/relationships/hyperlink" Target="http://www.mapy.cz/" TargetMode="External"/><Relationship Id="rId1126" Type="http://schemas.openxmlformats.org/officeDocument/2006/relationships/hyperlink" Target="https://cs.wikipedia.org/wiki/Lipsk%C3%A1_hora_(%C4%8Cesk%C3%A9_st%C5%99edoho%C5%99%C3%AD)" TargetMode="External"/><Relationship Id="rId1680" Type="http://schemas.openxmlformats.org/officeDocument/2006/relationships/hyperlink" Target="https://cs.wikipedia.org/wiki/Je%C5%A1t%C4%9Bdsko-koz%C3%A1kovsk%C3%BD_h%C5%99bet" TargetMode="External"/><Relationship Id="rId1778" Type="http://schemas.openxmlformats.org/officeDocument/2006/relationships/hyperlink" Target="https://cs.wikipedia.org/wiki/Zadn%C3%AD_Pt%C3%A1kovice" TargetMode="External"/><Relationship Id="rId1901" Type="http://schemas.openxmlformats.org/officeDocument/2006/relationships/hyperlink" Target="http://www.mapy.cz/" TargetMode="External"/><Relationship Id="rId275" Type="http://schemas.openxmlformats.org/officeDocument/2006/relationships/hyperlink" Target="https://cs.wikipedia.org/wiki/%C5%A0tramberk" TargetMode="External"/><Relationship Id="rId482" Type="http://schemas.openxmlformats.org/officeDocument/2006/relationships/hyperlink" Target="https://cs.wikipedia.org/wiki/Plask%C3%A1_pahorkatina" TargetMode="External"/><Relationship Id="rId703" Type="http://schemas.openxmlformats.org/officeDocument/2006/relationships/hyperlink" Target="https://cs.wikipedia.org/wiki/Novohradsk%C3%A9_hory" TargetMode="External"/><Relationship Id="rId910" Type="http://schemas.openxmlformats.org/officeDocument/2006/relationships/hyperlink" Target="https://cs.wikipedia.org/wiki/Hornos%C3%A1zavsk%C3%A1_pahorkatina" TargetMode="External"/><Relationship Id="rId1333" Type="http://schemas.openxmlformats.org/officeDocument/2006/relationships/hyperlink" Target="http://www.mapy.cz/" TargetMode="External"/><Relationship Id="rId1540" Type="http://schemas.openxmlformats.org/officeDocument/2006/relationships/hyperlink" Target="http://www.mapy.cz/" TargetMode="External"/><Relationship Id="rId1638" Type="http://schemas.openxmlformats.org/officeDocument/2006/relationships/hyperlink" Target="https://cs.wikipedia.org/wiki/H%C3%A1j_(Smr%C4%8Diny)" TargetMode="External"/><Relationship Id="rId135" Type="http://schemas.openxmlformats.org/officeDocument/2006/relationships/hyperlink" Target="https://cs.wikipedia.org/wiki/Podbeskydsk%C3%A1_pahorkatina" TargetMode="External"/><Relationship Id="rId342" Type="http://schemas.openxmlformats.org/officeDocument/2006/relationships/hyperlink" Target="https://cs.wikipedia.org/wiki/Kozel_(%C4%8Cesk%C3%A9_st%C5%99edoho%C5%99%C3%AD)" TargetMode="External"/><Relationship Id="rId787" Type="http://schemas.openxmlformats.org/officeDocument/2006/relationships/hyperlink" Target="https://cs.wikipedia.org/wiki/Bradlo_(Hanu%C5%A1ovick%C3%A1_vrchovina)" TargetMode="External"/><Relationship Id="rId994" Type="http://schemas.openxmlformats.org/officeDocument/2006/relationships/hyperlink" Target="https://cs.wikipedia.org/wiki/Hradisko_(Liten%C4%8Dick%C3%A1_pahorkatina)" TargetMode="External"/><Relationship Id="rId1400" Type="http://schemas.openxmlformats.org/officeDocument/2006/relationships/hyperlink" Target="http://www.mapy.cz/" TargetMode="External"/><Relationship Id="rId1845" Type="http://schemas.openxmlformats.org/officeDocument/2006/relationships/hyperlink" Target="https://cs.wikipedia.org/wiki/Doupovsk%C3%A9_hory" TargetMode="External"/><Relationship Id="rId202" Type="http://schemas.openxmlformats.org/officeDocument/2006/relationships/hyperlink" Target="https://cs.wikipedia.org/wiki/Jedlov%C3%A1_(Lu%C5%BEick%C3%A9_hory)" TargetMode="External"/><Relationship Id="rId647" Type="http://schemas.openxmlformats.org/officeDocument/2006/relationships/hyperlink" Target="https://cs.wikipedia.org/wiki/Brankovice" TargetMode="External"/><Relationship Id="rId854" Type="http://schemas.openxmlformats.org/officeDocument/2006/relationships/hyperlink" Target="http://www.mapy.cz/" TargetMode="External"/><Relationship Id="rId1277" Type="http://schemas.openxmlformats.org/officeDocument/2006/relationships/hyperlink" Target="http://www.mapy.cz/" TargetMode="External"/><Relationship Id="rId1484" Type="http://schemas.openxmlformats.org/officeDocument/2006/relationships/hyperlink" Target="https://cs.wikipedia.org/wiki/Kamenice_(okres_Praha-v%C3%BDchod)" TargetMode="External"/><Relationship Id="rId1691" Type="http://schemas.openxmlformats.org/officeDocument/2006/relationships/hyperlink" Target="https://cs.wikipedia.org/wiki/K%C5%99ivokl%C3%A1tsk%C3%A1_vrchovina" TargetMode="External"/><Relationship Id="rId1705" Type="http://schemas.openxmlformats.org/officeDocument/2006/relationships/hyperlink" Target="http://www.mapy.cz/" TargetMode="External"/><Relationship Id="rId1912" Type="http://schemas.openxmlformats.org/officeDocument/2006/relationships/hyperlink" Target="https://cs.wikipedia.org/wiki/Vacov" TargetMode="External"/><Relationship Id="rId286" Type="http://schemas.openxmlformats.org/officeDocument/2006/relationships/hyperlink" Target="http://www.mapy.cz/" TargetMode="External"/><Relationship Id="rId493" Type="http://schemas.openxmlformats.org/officeDocument/2006/relationships/hyperlink" Target="http://www.mapy.cz/" TargetMode="External"/><Relationship Id="rId507" Type="http://schemas.openxmlformats.org/officeDocument/2006/relationships/hyperlink" Target="https://cs.wikipedia.org/wiki/Varho%C5%A1%C5%A5" TargetMode="External"/><Relationship Id="rId714" Type="http://schemas.openxmlformats.org/officeDocument/2006/relationships/hyperlink" Target="https://cs.wikipedia.org/wiki/%C4%8Cer%C5%88ava_(p%C5%99%C3%ADrodn%C3%AD_rezervace)" TargetMode="External"/><Relationship Id="rId921" Type="http://schemas.openxmlformats.org/officeDocument/2006/relationships/hyperlink" Target="https://cs.wikipedia.org/wiki/K%C5%99i%C5%BEanovsk%C3%A1_vrchovina" TargetMode="External"/><Relationship Id="rId1137" Type="http://schemas.openxmlformats.org/officeDocument/2006/relationships/hyperlink" Target="https://cs.wikipedia.org/wiki/%C5%A0vihovsk%C3%A1_vrchovina" TargetMode="External"/><Relationship Id="rId1344" Type="http://schemas.openxmlformats.org/officeDocument/2006/relationships/hyperlink" Target="https://cs.wikipedia.org/wiki/Podbo%C5%99ansk%C3%BD_Rohozec" TargetMode="External"/><Relationship Id="rId1551" Type="http://schemas.openxmlformats.org/officeDocument/2006/relationships/hyperlink" Target="http://www.mapy.cz/" TargetMode="External"/><Relationship Id="rId1789" Type="http://schemas.openxmlformats.org/officeDocument/2006/relationships/hyperlink" Target="https://cs.wikipedia.org/wiki/%C4%8Cesk%C3%A9_st%C5%99edoho%C5%99%C3%AD" TargetMode="External"/><Relationship Id="rId50" Type="http://schemas.openxmlformats.org/officeDocument/2006/relationships/hyperlink" Target="https://cs.wikipedia.org/wiki/Studenec_(Lu%C5%BEick%C3%A9_hory)" TargetMode="External"/><Relationship Id="rId146" Type="http://schemas.openxmlformats.org/officeDocument/2006/relationships/hyperlink" Target="http://www.mapy.cz/" TargetMode="External"/><Relationship Id="rId353" Type="http://schemas.openxmlformats.org/officeDocument/2006/relationships/hyperlink" Target="https://cs.wikipedia.org/wiki/Ralsk%C3%A1_pahorkatina" TargetMode="External"/><Relationship Id="rId560" Type="http://schemas.openxmlformats.org/officeDocument/2006/relationships/hyperlink" Target="http://www.mapy.cz/" TargetMode="External"/><Relationship Id="rId798" Type="http://schemas.openxmlformats.org/officeDocument/2006/relationships/hyperlink" Target="https://cs.wikipedia.org/wiki/Lipt%C3%A1l" TargetMode="External"/><Relationship Id="rId1190" Type="http://schemas.openxmlformats.org/officeDocument/2006/relationships/hyperlink" Target="https://cs.wikipedia.org/wiki/%C4%8Ceb%C3%ADnka" TargetMode="External"/><Relationship Id="rId1204" Type="http://schemas.openxmlformats.org/officeDocument/2006/relationships/hyperlink" Target="https://cs.wikipedia.org/wiki/%C5%A0umavsk%C3%A9_podh%C5%AF%C5%99%C3%AD" TargetMode="External"/><Relationship Id="rId1411" Type="http://schemas.openxmlformats.org/officeDocument/2006/relationships/hyperlink" Target="https://cs.wikipedia.org/wiki/Str%C5%BEov%C3%BD_vrch" TargetMode="External"/><Relationship Id="rId1649" Type="http://schemas.openxmlformats.org/officeDocument/2006/relationships/hyperlink" Target="https://cs.wikipedia.org/wiki/%C5%BD%C3%A1kova_hora" TargetMode="External"/><Relationship Id="rId1856" Type="http://schemas.openxmlformats.org/officeDocument/2006/relationships/hyperlink" Target="https://cs.wikipedia.org/wiki/And%C4%9Blsk%C3%A1_hora_(Slavkovsk%C3%BD_les)" TargetMode="External"/><Relationship Id="rId213" Type="http://schemas.openxmlformats.org/officeDocument/2006/relationships/hyperlink" Target="https://cs.wikipedia.org/wiki/%C5%98etou%C5%88" TargetMode="External"/><Relationship Id="rId420" Type="http://schemas.openxmlformats.org/officeDocument/2006/relationships/hyperlink" Target="http://www.mapy.cz/" TargetMode="External"/><Relationship Id="rId658" Type="http://schemas.openxmlformats.org/officeDocument/2006/relationships/hyperlink" Target="https://cs.wikipedia.org/wiki/%C4%8Cesk%C3%A9_st%C5%99edoho%C5%99%C3%AD" TargetMode="External"/><Relationship Id="rId865" Type="http://schemas.openxmlformats.org/officeDocument/2006/relationships/hyperlink" Target="http://www.mapy.cz/" TargetMode="External"/><Relationship Id="rId1050" Type="http://schemas.openxmlformats.org/officeDocument/2006/relationships/hyperlink" Target="https://cs.wikipedia.org/wiki/Boskovick%C3%A1_br%C3%A1zda" TargetMode="External"/><Relationship Id="rId1288" Type="http://schemas.openxmlformats.org/officeDocument/2006/relationships/hyperlink" Target="https://cs.wikipedia.org/wiki/Chotovick%C3%BD_vrch" TargetMode="External"/><Relationship Id="rId1495" Type="http://schemas.openxmlformats.org/officeDocument/2006/relationships/hyperlink" Target="https://cs.wikipedia.org/wiki/Ml%C3%BDnsk%C3%BD_vrch_(Dokesk%C3%A1_pahorkatina)" TargetMode="External"/><Relationship Id="rId1509" Type="http://schemas.openxmlformats.org/officeDocument/2006/relationships/hyperlink" Target="https://cs.wikipedia.org/wiki/Dub_(Ralsk%C3%A1_pahorkatina)" TargetMode="External"/><Relationship Id="rId1716" Type="http://schemas.openxmlformats.org/officeDocument/2006/relationships/hyperlink" Target="http://www.mapy.cz/" TargetMode="External"/><Relationship Id="rId1923" Type="http://schemas.openxmlformats.org/officeDocument/2006/relationships/comments" Target="../comments1.xml"/><Relationship Id="rId297" Type="http://schemas.openxmlformats.org/officeDocument/2006/relationships/hyperlink" Target="https://cs.wikipedia.org/wiki/Brda_(Brdsk%C3%A1_vrchovina)" TargetMode="External"/><Relationship Id="rId518" Type="http://schemas.openxmlformats.org/officeDocument/2006/relationships/hyperlink" Target="https://cs.wikipedia.org/wiki/%C5%A0vihovsk%C3%A1_vrchovina" TargetMode="External"/><Relationship Id="rId725" Type="http://schemas.openxmlformats.org/officeDocument/2006/relationships/hyperlink" Target="https://cs.wikipedia.org/wiki/%C4%8Cej%C4%8D" TargetMode="External"/><Relationship Id="rId932" Type="http://schemas.openxmlformats.org/officeDocument/2006/relationships/hyperlink" Target="https://cs.wikipedia.org/wiki/%C5%BDulovsk%C3%A1_pahorkatina" TargetMode="External"/><Relationship Id="rId1148" Type="http://schemas.openxmlformats.org/officeDocument/2006/relationships/hyperlink" Target="https://cs.wikipedia.org/wiki/Kr%C3%A1tk%C3%A1" TargetMode="External"/><Relationship Id="rId1355" Type="http://schemas.openxmlformats.org/officeDocument/2006/relationships/hyperlink" Target="https://cs.wikipedia.org/wiki/T%C5%99ebohostice" TargetMode="External"/><Relationship Id="rId1562" Type="http://schemas.openxmlformats.org/officeDocument/2006/relationships/hyperlink" Target="https://cs.wikipedia.org/wiki/Srdov_(%C4%8Cesk%C3%A9_st%C5%99edoho%C5%99%C3%AD)" TargetMode="External"/><Relationship Id="rId157" Type="http://schemas.openxmlformats.org/officeDocument/2006/relationships/hyperlink" Target="https://cs.wikipedia.org/wiki/P%C5%99imda_(%C4%8Cesk%C3%BD_les)" TargetMode="External"/><Relationship Id="rId364" Type="http://schemas.openxmlformats.org/officeDocument/2006/relationships/hyperlink" Target="https://cs.wikipedia.org/wiki/Zlatohorsk%C3%A1_vrchovina" TargetMode="External"/><Relationship Id="rId1008" Type="http://schemas.openxmlformats.org/officeDocument/2006/relationships/hyperlink" Target="https://cs.wikipedia.org/wiki/Vysok%C3%BD_k%C3%A1men_(Orlick%C3%A9_hory)" TargetMode="External"/><Relationship Id="rId1215" Type="http://schemas.openxmlformats.org/officeDocument/2006/relationships/hyperlink" Target="https://cs.wikipedia.org/wiki/Slavkovsk%C3%BD_les" TargetMode="External"/><Relationship Id="rId1422" Type="http://schemas.openxmlformats.org/officeDocument/2006/relationships/hyperlink" Target="http://www.mapy.cz/" TargetMode="External"/><Relationship Id="rId1867" Type="http://schemas.openxmlformats.org/officeDocument/2006/relationships/hyperlink" Target="https://cs.wikipedia.org/wiki/Bob%C3%ADk_(%C5%A0umava)" TargetMode="External"/><Relationship Id="rId61" Type="http://schemas.openxmlformats.org/officeDocument/2006/relationships/hyperlink" Target="http://www.mapy.cz/" TargetMode="External"/><Relationship Id="rId571" Type="http://schemas.openxmlformats.org/officeDocument/2006/relationships/hyperlink" Target="https://cs.wikipedia.org/wiki/Mal%C3%BD_Bezd%C4%9Bz" TargetMode="External"/><Relationship Id="rId669" Type="http://schemas.openxmlformats.org/officeDocument/2006/relationships/hyperlink" Target="https://cs.wikipedia.org/wiki/Lipsk%C3%A1_hora_(%C4%8Cesk%C3%A9_st%C5%99edoho%C5%99%C3%AD)" TargetMode="External"/><Relationship Id="rId876" Type="http://schemas.openxmlformats.org/officeDocument/2006/relationships/hyperlink" Target="https://cs.wikipedia.org/wiki/P%C5%99edn%C3%AD_sk%C3%A1la" TargetMode="External"/><Relationship Id="rId1299" Type="http://schemas.openxmlformats.org/officeDocument/2006/relationships/hyperlink" Target="https://cs.wikipedia.org/wiki/Drhovy" TargetMode="External"/><Relationship Id="rId1727" Type="http://schemas.openxmlformats.org/officeDocument/2006/relationships/hyperlink" Target="https://cs.wikipedia.org/wiki/Ch%C5%99ibsk%C3%BD_vrch" TargetMode="External"/><Relationship Id="rId19" Type="http://schemas.openxmlformats.org/officeDocument/2006/relationships/hyperlink" Target="https://cs.wikipedia.org/wiki/Horn%C3%AD_Lide%C4%8D" TargetMode="External"/><Relationship Id="rId224" Type="http://schemas.openxmlformats.org/officeDocument/2006/relationships/hyperlink" Target="https://cs.wikipedia.org/wiki/Podbeskydsk%C3%A1_pahorkatina" TargetMode="External"/><Relationship Id="rId431" Type="http://schemas.openxmlformats.org/officeDocument/2006/relationships/hyperlink" Target="http://www.mapy.cz/" TargetMode="External"/><Relationship Id="rId529" Type="http://schemas.openxmlformats.org/officeDocument/2006/relationships/hyperlink" Target="https://cs.wikipedia.org/wiki/%C5%A0luknovsk%C3%A1_pahorkatina" TargetMode="External"/><Relationship Id="rId736" Type="http://schemas.openxmlformats.org/officeDocument/2006/relationships/hyperlink" Target="https://cs.wikipedia.org/wiki/T%C5%99em%C5%A1%C3%ADn" TargetMode="External"/><Relationship Id="rId1061" Type="http://schemas.openxmlformats.org/officeDocument/2006/relationships/hyperlink" Target="https://cs.wikipedia.org/wiki/%C4%8Cesk%C3%A9_st%C5%99edoho%C5%99%C3%AD" TargetMode="External"/><Relationship Id="rId1159" Type="http://schemas.openxmlformats.org/officeDocument/2006/relationships/hyperlink" Target="http://www.mapy.cz/" TargetMode="External"/><Relationship Id="rId1366" Type="http://schemas.openxmlformats.org/officeDocument/2006/relationships/hyperlink" Target="https://cs.wikipedia.org/wiki/N%C3%ADzk%C3%BD_Jesen%C3%ADk" TargetMode="External"/><Relationship Id="rId168" Type="http://schemas.openxmlformats.org/officeDocument/2006/relationships/hyperlink" Target="https://cs.wikipedia.org/wiki/Pet%C5%99kovick%C3%A1_hora" TargetMode="External"/><Relationship Id="rId943" Type="http://schemas.openxmlformats.org/officeDocument/2006/relationships/hyperlink" Target="http://www.mapy.cz/" TargetMode="External"/><Relationship Id="rId1019" Type="http://schemas.openxmlformats.org/officeDocument/2006/relationships/hyperlink" Target="https://cs.wikipedia.org/wiki/Suchov" TargetMode="External"/><Relationship Id="rId1573" Type="http://schemas.openxmlformats.org/officeDocument/2006/relationships/hyperlink" Target="http://www.mapy.cz/" TargetMode="External"/><Relationship Id="rId1780" Type="http://schemas.openxmlformats.org/officeDocument/2006/relationships/hyperlink" Target="https://cs.wikipedia.org/wiki/%C5%BDichov" TargetMode="External"/><Relationship Id="rId1878" Type="http://schemas.openxmlformats.org/officeDocument/2006/relationships/hyperlink" Target="https://cs.wikipedia.org/wiki/Ralsk%C3%A1_pahorkatina" TargetMode="External"/><Relationship Id="rId72" Type="http://schemas.openxmlformats.org/officeDocument/2006/relationships/hyperlink" Target="https://cs.wikipedia.org/wiki/Doupovsk%C3%A9_hory" TargetMode="External"/><Relationship Id="rId375" Type="http://schemas.openxmlformats.org/officeDocument/2006/relationships/hyperlink" Target="https://cs.wikipedia.org/wiki/Kub%C3%A1nkov" TargetMode="External"/><Relationship Id="rId582" Type="http://schemas.openxmlformats.org/officeDocument/2006/relationships/hyperlink" Target="https://cs.wikipedia.org/wiki/%C5%A0edina" TargetMode="External"/><Relationship Id="rId803" Type="http://schemas.openxmlformats.org/officeDocument/2006/relationships/hyperlink" Target="https://cs.wikipedia.org/wiki/Doubravn%C3%ADk" TargetMode="External"/><Relationship Id="rId1226" Type="http://schemas.openxmlformats.org/officeDocument/2006/relationships/hyperlink" Target="https://cs.wikipedia.org/wiki/%C5%A0umavsk%C3%A9_podh%C5%AF%C5%99%C3%AD" TargetMode="External"/><Relationship Id="rId1433" Type="http://schemas.openxmlformats.org/officeDocument/2006/relationships/hyperlink" Target="https://cs.wikipedia.org/wiki/Velk%C3%BD_Javorn%C3%ADk_(Javorn%C3%ADky)" TargetMode="External"/><Relationship Id="rId1640" Type="http://schemas.openxmlformats.org/officeDocument/2006/relationships/hyperlink" Target="https://cs.wikipedia.org/wiki/Sochov%C3%A1" TargetMode="External"/><Relationship Id="rId1738" Type="http://schemas.openxmlformats.org/officeDocument/2006/relationships/hyperlink" Target="https://cs.wikipedia.org/wiki/Jevi%C5%A1ovick%C3%A1_pahorkatina" TargetMode="External"/><Relationship Id="rId3" Type="http://schemas.openxmlformats.org/officeDocument/2006/relationships/hyperlink" Target="https://www.google.com/maps/d/embed?mid=zGBQSsyKZ1A0.kHfHzXFeRpvQ&amp;amp;z=7&amp;amp;ll=49.938682,15.799463" TargetMode="External"/><Relationship Id="rId235" Type="http://schemas.openxmlformats.org/officeDocument/2006/relationships/hyperlink" Target="http://www.mapy.cz/" TargetMode="External"/><Relationship Id="rId442" Type="http://schemas.openxmlformats.org/officeDocument/2006/relationships/hyperlink" Target="https://cs.wikipedia.org/wiki/Mu%C5%BEsk%C3%BD_(Ji%C4%8D%C3%ADnsk%C3%A1_pahorkatina)" TargetMode="External"/><Relationship Id="rId887" Type="http://schemas.openxmlformats.org/officeDocument/2006/relationships/hyperlink" Target="https://cs.wikipedia.org/wiki/%C4%8Cesk%C3%A1_Mez" TargetMode="External"/><Relationship Id="rId1072" Type="http://schemas.openxmlformats.org/officeDocument/2006/relationships/hyperlink" Target="http://www.mapy.cz/" TargetMode="External"/><Relationship Id="rId1500" Type="http://schemas.openxmlformats.org/officeDocument/2006/relationships/hyperlink" Target="https://cs.wikipedia.org/wiki/Kozinec_(Krkono%C5%A1sk%C3%A9_podh%C5%AF%C5%99%C3%AD)" TargetMode="External"/><Relationship Id="rId302" Type="http://schemas.openxmlformats.org/officeDocument/2006/relationships/hyperlink" Target="https://cs.wikipedia.org/wiki/B%C4%9Blu%C5%A1ice_(okres_Most)" TargetMode="External"/><Relationship Id="rId747" Type="http://schemas.openxmlformats.org/officeDocument/2006/relationships/hyperlink" Target="https://cs.wikipedia.org/wiki/Hanu%C5%A1ovick%C3%A1_vrchovina" TargetMode="External"/><Relationship Id="rId954" Type="http://schemas.openxmlformats.org/officeDocument/2006/relationships/hyperlink" Target="http://www.mapy.cz/" TargetMode="External"/><Relationship Id="rId1377" Type="http://schemas.openxmlformats.org/officeDocument/2006/relationships/hyperlink" Target="https://cs.wikipedia.org/wiki/Novohradsk%C3%A9_podh%C5%AF%C5%99%C3%AD" TargetMode="External"/><Relationship Id="rId1584" Type="http://schemas.openxmlformats.org/officeDocument/2006/relationships/hyperlink" Target="https://cs.wikipedia.org/wiki/Klu%C4%8Dky" TargetMode="External"/><Relationship Id="rId1791" Type="http://schemas.openxmlformats.org/officeDocument/2006/relationships/hyperlink" Target="https://cs.wikipedia.org/wiki/Bene%C5%A1ovsk%C3%A1_pahorkatina" TargetMode="External"/><Relationship Id="rId1805" Type="http://schemas.openxmlformats.org/officeDocument/2006/relationships/hyperlink" Target="https://cs.wikipedia.org/wiki/Velk%C3%BD_Roudn%C3%BD" TargetMode="External"/><Relationship Id="rId83" Type="http://schemas.openxmlformats.org/officeDocument/2006/relationships/hyperlink" Target="https://cs.wikipedia.org/wiki/Sedlo_(%C4%8Cesk%C3%A9_st%C5%99edoho%C5%99%C3%AD)" TargetMode="External"/><Relationship Id="rId179" Type="http://schemas.openxmlformats.org/officeDocument/2006/relationships/hyperlink" Target="https://cs.wikipedia.org/wiki/Ond%C5%99ejn%C3%ADk_(Podbeskydsk%C3%A1_pahorkatina)" TargetMode="External"/><Relationship Id="rId386" Type="http://schemas.openxmlformats.org/officeDocument/2006/relationships/hyperlink" Target="http://www.mapy.cz/" TargetMode="External"/><Relationship Id="rId593" Type="http://schemas.openxmlformats.org/officeDocument/2006/relationships/hyperlink" Target="https://cs.wikipedia.org/wiki/Kom%C3%A1%C5%99%C3%AD_h%C5%Afrka" TargetMode="External"/><Relationship Id="rId607" Type="http://schemas.openxmlformats.org/officeDocument/2006/relationships/hyperlink" Target="https://cs.wikipedia.org/wiki/Pod%C4%8Deskolesk%C3%A1_pahorkatina" TargetMode="External"/><Relationship Id="rId814" Type="http://schemas.openxmlformats.org/officeDocument/2006/relationships/hyperlink" Target="https://cs.wikipedia.org/wiki/Ji%C4%8D%C3%ADnsk%C3%A1_pahorkatina" TargetMode="External"/><Relationship Id="rId1237" Type="http://schemas.openxmlformats.org/officeDocument/2006/relationships/hyperlink" Target="http://www.mapy.cz/" TargetMode="External"/><Relationship Id="rId1444" Type="http://schemas.openxmlformats.org/officeDocument/2006/relationships/hyperlink" Target="https://cs.wikipedia.org/wiki/Velk%C3%BD_Sto%C5%BEek" TargetMode="External"/><Relationship Id="rId1651" Type="http://schemas.openxmlformats.org/officeDocument/2006/relationships/hyperlink" Target="https://cs.wikipedia.org/wiki/Ple%C5%A1ivec_(%C4%8Cesk%C3%A9_st%C5%99edoho%C5%99%C3%AD,_509_m)" TargetMode="External"/><Relationship Id="rId1889" Type="http://schemas.openxmlformats.org/officeDocument/2006/relationships/hyperlink" Target="http://www.mapy.cz/" TargetMode="External"/><Relationship Id="rId246" Type="http://schemas.openxmlformats.org/officeDocument/2006/relationships/hyperlink" Target="https://cs.wikipedia.org/wiki/Dobrn%C3%A1_(%C4%8Cesk%C3%A9_st%C5%99edoho%C5%99%C3%AD)" TargetMode="External"/><Relationship Id="rId453" Type="http://schemas.openxmlformats.org/officeDocument/2006/relationships/hyperlink" Target="https://cs.wikipedia.org/wiki/Vlastec_(K%C5%99ivokl%C3%A1tsk%C3%A1_vrchovina)" TargetMode="External"/><Relationship Id="rId660" Type="http://schemas.openxmlformats.org/officeDocument/2006/relationships/hyperlink" Target="https://cs.wikipedia.org/wiki/%C4%8Cesk%C3%A9_st%C5%99edoho%C5%99%C3%AD" TargetMode="External"/><Relationship Id="rId898" Type="http://schemas.openxmlformats.org/officeDocument/2006/relationships/hyperlink" Target="https://cs.wikipedia.org/wiki/Malonice_(Kolinec)" TargetMode="External"/><Relationship Id="rId1083" Type="http://schemas.openxmlformats.org/officeDocument/2006/relationships/hyperlink" Target="http://www.mapy.cz/" TargetMode="External"/><Relationship Id="rId1290" Type="http://schemas.openxmlformats.org/officeDocument/2006/relationships/hyperlink" Target="https://cs.wikipedia.org/wiki/Ho%C5%A1%C5%A5%C3%A1lkovy" TargetMode="External"/><Relationship Id="rId1304" Type="http://schemas.openxmlformats.org/officeDocument/2006/relationships/hyperlink" Target="https://cs.wikipedia.org/wiki/Prov%C3%A1zkov%C3%A1_louka" TargetMode="External"/><Relationship Id="rId1511" Type="http://schemas.openxmlformats.org/officeDocument/2006/relationships/hyperlink" Target="https://cs.wikipedia.org/wiki/Doupovsk%C3%A9_hory" TargetMode="External"/><Relationship Id="rId1749" Type="http://schemas.openxmlformats.org/officeDocument/2006/relationships/hyperlink" Target="https://cs.wikipedia.org/wiki/Bac%C3%ADn" TargetMode="External"/><Relationship Id="rId106" Type="http://schemas.openxmlformats.org/officeDocument/2006/relationships/hyperlink" Target="http://www.mapy.cz/" TargetMode="External"/><Relationship Id="rId313" Type="http://schemas.openxmlformats.org/officeDocument/2006/relationships/hyperlink" Target="https://cs.wikipedia.org/wiki/Vyske%C5%99_(Ji%C4%8D%C3%ADnsk%C3%A1_pahorkatina)" TargetMode="External"/><Relationship Id="rId758" Type="http://schemas.openxmlformats.org/officeDocument/2006/relationships/hyperlink" Target="https://cs.wikipedia.org/wiki/Bobravsk%C3%A1_vrchovina" TargetMode="External"/><Relationship Id="rId965" Type="http://schemas.openxmlformats.org/officeDocument/2006/relationships/hyperlink" Target="http://www.mapy.cz/" TargetMode="External"/><Relationship Id="rId1150" Type="http://schemas.openxmlformats.org/officeDocument/2006/relationships/hyperlink" Target="https://cs.wikipedia.org/wiki/Stupava" TargetMode="External"/><Relationship Id="rId1388" Type="http://schemas.openxmlformats.org/officeDocument/2006/relationships/hyperlink" Target="http://www.mapy.cz/" TargetMode="External"/><Relationship Id="rId1595" Type="http://schemas.openxmlformats.org/officeDocument/2006/relationships/hyperlink" Target="https://cs.wikipedia.org/wiki/%C4%8Castrov" TargetMode="External"/><Relationship Id="rId1609" Type="http://schemas.openxmlformats.org/officeDocument/2006/relationships/hyperlink" Target="https://cs.wikipedia.org/wiki/Z%C3%A1b%C5%99e%C5%BEsk%C3%A1_vrchovina" TargetMode="External"/><Relationship Id="rId1816" Type="http://schemas.openxmlformats.org/officeDocument/2006/relationships/hyperlink" Target="https://cs.wikipedia.org/wiki/Doubravsk%C3%A1_hora" TargetMode="External"/><Relationship Id="rId10" Type="http://schemas.openxmlformats.org/officeDocument/2006/relationships/hyperlink" Target="https://cs.wikipedia.org/wiki/%C4%8Cerven%C3%A1_Voda" TargetMode="External"/><Relationship Id="rId94" Type="http://schemas.openxmlformats.org/officeDocument/2006/relationships/hyperlink" Target="https://cs.wikipedia.org/wiki/Jezev%C4%8D%C3%AD_vrch" TargetMode="External"/><Relationship Id="rId397" Type="http://schemas.openxmlformats.org/officeDocument/2006/relationships/hyperlink" Target="https://cs.wikipedia.org/wiki/Podbeskydsk%C3%A1_pahorkatina" TargetMode="External"/><Relationship Id="rId520" Type="http://schemas.openxmlformats.org/officeDocument/2006/relationships/hyperlink" Target="http://www.mapy.cz/" TargetMode="External"/><Relationship Id="rId618" Type="http://schemas.openxmlformats.org/officeDocument/2006/relationships/hyperlink" Target="http://www.mapy.cz/" TargetMode="External"/><Relationship Id="rId825" Type="http://schemas.openxmlformats.org/officeDocument/2006/relationships/hyperlink" Target="https://cs.wikipedia.org/wiki/%C5%A0vihovsk%C3%A1_vrchovina" TargetMode="External"/><Relationship Id="rId1248" Type="http://schemas.openxmlformats.org/officeDocument/2006/relationships/hyperlink" Target="http://www.mapy.cz/" TargetMode="External"/><Relationship Id="rId1455" Type="http://schemas.openxmlformats.org/officeDocument/2006/relationships/hyperlink" Target="https://cs.wikipedia.org/wiki/Ch%C5%99ibsk%C3%A1" TargetMode="External"/><Relationship Id="rId1662" Type="http://schemas.openxmlformats.org/officeDocument/2006/relationships/hyperlink" Target="https://cs.wikipedia.org/wiki/Leti%C5%A1t%C4%9B_Mnichovo_Hradi%C5%A1t%C4%9B" TargetMode="External"/><Relationship Id="rId257" Type="http://schemas.openxmlformats.org/officeDocument/2006/relationships/hyperlink" Target="https://cs.wikipedia.org/wiki/%C4%8Cern%C3%A1_hora_(Je%C5%A1t%C4%9Bdsko-koz%C3%A1kovsk%C3%BD_h%C5%99bet)" TargetMode="External"/><Relationship Id="rId464" Type="http://schemas.openxmlformats.org/officeDocument/2006/relationships/hyperlink" Target="https://cs.wikipedia.org/wiki/Hn%C4%9Bvanov" TargetMode="External"/><Relationship Id="rId1010" Type="http://schemas.openxmlformats.org/officeDocument/2006/relationships/hyperlink" Target="https://cs.wikipedia.org/wiki/Dev%C4%9Bt_skal" TargetMode="External"/><Relationship Id="rId1094" Type="http://schemas.openxmlformats.org/officeDocument/2006/relationships/hyperlink" Target="https://cs.wikipedia.org/wiki/Karlova_Ves_(okres_Rakovn%C3%ADk)" TargetMode="External"/><Relationship Id="rId1108" Type="http://schemas.openxmlformats.org/officeDocument/2006/relationships/hyperlink" Target="http://www.mapy.cz/" TargetMode="External"/><Relationship Id="rId1315" Type="http://schemas.openxmlformats.org/officeDocument/2006/relationships/hyperlink" Target="https://cs.wikipedia.org/wiki/Je%C5%A1t%C4%9Bdsko-koz%C3%A1kovsk%C3%BD_h%C5%99bet" TargetMode="External"/><Relationship Id="rId117" Type="http://schemas.openxmlformats.org/officeDocument/2006/relationships/hyperlink" Target="http://www.mapy.cz/" TargetMode="External"/><Relationship Id="rId671" Type="http://schemas.openxmlformats.org/officeDocument/2006/relationships/hyperlink" Target="https://cs.wikipedia.org/wiki/%C4%8Cerchov" TargetMode="External"/><Relationship Id="rId769" Type="http://schemas.openxmlformats.org/officeDocument/2006/relationships/hyperlink" Target="http://www.mapy.cz/" TargetMode="External"/><Relationship Id="rId976" Type="http://schemas.openxmlformats.org/officeDocument/2006/relationships/hyperlink" Target="https://cs.wikipedia.org/wiki/Ple%C5%A1ivec_(Lu%C5%BEick%C3%A9_hory,_658_m)" TargetMode="External"/><Relationship Id="rId1399" Type="http://schemas.openxmlformats.org/officeDocument/2006/relationships/hyperlink" Target="http://www.mapy.cz/" TargetMode="External"/><Relationship Id="rId324" Type="http://schemas.openxmlformats.org/officeDocument/2006/relationships/hyperlink" Target="https://cs.wikipedia.org/wiki/Poli%C4%8Dka" TargetMode="External"/><Relationship Id="rId531" Type="http://schemas.openxmlformats.org/officeDocument/2006/relationships/hyperlink" Target="https://cs.wikipedia.org/wiki/Slezsk%C3%A9_Beskydy" TargetMode="External"/><Relationship Id="rId629" Type="http://schemas.openxmlformats.org/officeDocument/2006/relationships/hyperlink" Target="https://cs.wikipedia.org/wiki/D%C4%9B%C4%8D%C3%ADnsk%C3%BD_Sn%C4%9B%C5%BEn%C3%ADk" TargetMode="External"/><Relationship Id="rId1161" Type="http://schemas.openxmlformats.org/officeDocument/2006/relationships/hyperlink" Target="https://cs.wikipedia.org/wiki/S%C3%BDko%C5%99" TargetMode="External"/><Relationship Id="rId1259" Type="http://schemas.openxmlformats.org/officeDocument/2006/relationships/hyperlink" Target="http://www.mapy.cz/" TargetMode="External"/><Relationship Id="rId1466" Type="http://schemas.openxmlformats.org/officeDocument/2006/relationships/hyperlink" Target="http://www.mapy.cz/" TargetMode="External"/><Relationship Id="rId836" Type="http://schemas.openxmlformats.org/officeDocument/2006/relationships/hyperlink" Target="http://www.mapy.cz/" TargetMode="External"/><Relationship Id="rId1021" Type="http://schemas.openxmlformats.org/officeDocument/2006/relationships/hyperlink" Target="https://cs.wikipedia.org/wiki/Lib%C3%ADnsk%C3%A9_Sedlo" TargetMode="External"/><Relationship Id="rId1119" Type="http://schemas.openxmlformats.org/officeDocument/2006/relationships/hyperlink" Target="https://cs.wikipedia.org/wiki/St%C5%99edn%C3%AD_vrch" TargetMode="External"/><Relationship Id="rId1673" Type="http://schemas.openxmlformats.org/officeDocument/2006/relationships/hyperlink" Target="https://cs.wikipedia.org/wiki/Bobravsk%C3%A1_vrchovina" TargetMode="External"/><Relationship Id="rId1880" Type="http://schemas.openxmlformats.org/officeDocument/2006/relationships/hyperlink" Target="https://cs.wikipedia.org/wiki/K%C5%99ivokl%C3%A1tsk%C3%A1_vrchovina" TargetMode="External"/><Relationship Id="rId903" Type="http://schemas.openxmlformats.org/officeDocument/2006/relationships/hyperlink" Target="https://cs.wikipedia.org/wiki/Javo%C5%99ick%C3%A1_vrchovina" TargetMode="External"/><Relationship Id="rId1326" Type="http://schemas.openxmlformats.org/officeDocument/2006/relationships/hyperlink" Target="https://cs.wikipedia.org/wiki/%C5%A0irok%C3%BD_vrch_(Lu%C5%BEick%C3%A9_hory)" TargetMode="External"/><Relationship Id="rId1533" Type="http://schemas.openxmlformats.org/officeDocument/2006/relationships/hyperlink" Target="https://cs.wikipedia.org/wiki/Rychlebsk%C3%A9_hory" TargetMode="External"/><Relationship Id="rId1740" Type="http://schemas.openxmlformats.org/officeDocument/2006/relationships/hyperlink" Target="http://www.mapy.cz/" TargetMode="External"/><Relationship Id="rId32" Type="http://schemas.openxmlformats.org/officeDocument/2006/relationships/hyperlink" Target="https://cs.wikipedia.org/wiki/Ralsko_(Ralsk%C3%A1_pahorkatina)" TargetMode="External"/><Relationship Id="rId1600" Type="http://schemas.openxmlformats.org/officeDocument/2006/relationships/hyperlink" Target="https://cs.wikipedia.org/wiki/Velk%C3%A9_Pavlovice" TargetMode="External"/><Relationship Id="rId1838" Type="http://schemas.openxmlformats.org/officeDocument/2006/relationships/hyperlink" Target="https://cs.wikipedia.org/wiki/Prost%C5%99edn%C3%AD_Lhota" TargetMode="External"/><Relationship Id="rId181" Type="http://schemas.openxmlformats.org/officeDocument/2006/relationships/hyperlink" Target="https://cs.wikipedia.org/wiki/Mysl%C3%ADk" TargetMode="External"/><Relationship Id="rId1905" Type="http://schemas.openxmlformats.org/officeDocument/2006/relationships/hyperlink" Target="https://cs.wikipedia.org/wiki/Dub_(Ralsk%C3%A1_pahorkatina)" TargetMode="External"/><Relationship Id="rId279" Type="http://schemas.openxmlformats.org/officeDocument/2006/relationships/hyperlink" Target="https://cs.wikipedia.org/wiki/%C4%8Cesk%C3%A9_st%C5%99edoho%C5%99%C3%AD" TargetMode="External"/><Relationship Id="rId486" Type="http://schemas.openxmlformats.org/officeDocument/2006/relationships/hyperlink" Target="https://cs.wikipedia.org/wiki/Ho%C5%99ovick%C3%A1_pahorkatina" TargetMode="External"/><Relationship Id="rId693" Type="http://schemas.openxmlformats.org/officeDocument/2006/relationships/hyperlink" Target="https://cs.wikipedia.org/wiki/Tlustec" TargetMode="External"/><Relationship Id="rId139" Type="http://schemas.openxmlformats.org/officeDocument/2006/relationships/hyperlink" Target="https://cs.wikipedia.org/wiki/%C4%8Cesk%C3%A9_st%C5%99edoho%C5%99%C3%AD" TargetMode="External"/><Relationship Id="rId346" Type="http://schemas.openxmlformats.org/officeDocument/2006/relationships/hyperlink" Target="https://cs.wikipedia.org/wiki/Lys%C3%A1_hora_(Moravskoslezsk%C3%A9_Beskydy)" TargetMode="External"/><Relationship Id="rId553" Type="http://schemas.openxmlformats.org/officeDocument/2006/relationships/hyperlink" Target="https://cs.wikipedia.org/wiki/%C5%A0vihovsk%C3%A1_vrchovina" TargetMode="External"/><Relationship Id="rId760" Type="http://schemas.openxmlformats.org/officeDocument/2006/relationships/hyperlink" Target="http://www.mapy.cz/" TargetMode="External"/><Relationship Id="rId998" Type="http://schemas.openxmlformats.org/officeDocument/2006/relationships/hyperlink" Target="https://cs.wikipedia.org/wiki/Walig%C3%B3ra" TargetMode="External"/><Relationship Id="rId1183" Type="http://schemas.openxmlformats.org/officeDocument/2006/relationships/hyperlink" Target="http://www.mapy.cz/" TargetMode="External"/><Relationship Id="rId1390" Type="http://schemas.openxmlformats.org/officeDocument/2006/relationships/hyperlink" Target="http://www.mapy.cz/" TargetMode="External"/><Relationship Id="rId206" Type="http://schemas.openxmlformats.org/officeDocument/2006/relationships/hyperlink" Target="https://cs.wikipedia.org/wiki/Javorsk%C3%BD_vrch" TargetMode="External"/><Relationship Id="rId413" Type="http://schemas.openxmlformats.org/officeDocument/2006/relationships/hyperlink" Target="https://cs.wikipedia.org/wiki/Hanu%C5%A1ovick%C3%A1_vrchovina" TargetMode="External"/><Relationship Id="rId858" Type="http://schemas.openxmlformats.org/officeDocument/2006/relationships/hyperlink" Target="https://cs.wikipedia.org/wiki/Mal%C3%BD_Buk" TargetMode="External"/><Relationship Id="rId1043" Type="http://schemas.openxmlformats.org/officeDocument/2006/relationships/hyperlink" Target="https://cs.wikipedia.org/wiki/Star%C3%A1_Ves_(p%C5%99%C3%ADrodn%C3%AD_pam%C3%A1tka)" TargetMode="External"/><Relationship Id="rId1488" Type="http://schemas.openxmlformats.org/officeDocument/2006/relationships/hyperlink" Target="https://cs.wikipedia.org/wiki/Svitavsk%C3%A1_pahorkatina" TargetMode="External"/><Relationship Id="rId1695" Type="http://schemas.openxmlformats.org/officeDocument/2006/relationships/hyperlink" Target="https://cs.wikipedia.org/wiki/Dolnomoravsk%C3%BD_%C3%BAval" TargetMode="External"/><Relationship Id="rId620" Type="http://schemas.openxmlformats.org/officeDocument/2006/relationships/hyperlink" Target="http://www.mapy.cz/" TargetMode="External"/><Relationship Id="rId718" Type="http://schemas.openxmlformats.org/officeDocument/2006/relationships/hyperlink" Target="https://cs.wikipedia.org/wiki/K%C5%99eme%C5%A1n%C3%ADk" TargetMode="External"/><Relationship Id="rId925" Type="http://schemas.openxmlformats.org/officeDocument/2006/relationships/hyperlink" Target="https://cs.wikipedia.org/wiki/D%C4%9B%C4%8D%C3%ADnsk%C3%A1_vrchovina" TargetMode="External"/><Relationship Id="rId1250" Type="http://schemas.openxmlformats.org/officeDocument/2006/relationships/hyperlink" Target="http://www.mapy.cz/" TargetMode="External"/><Relationship Id="rId1348" Type="http://schemas.openxmlformats.org/officeDocument/2006/relationships/hyperlink" Target="https://cs.wikipedia.org/wiki/Ole%C5%A1n%C3%A1_(okres_Beroun)" TargetMode="External"/><Relationship Id="rId1555" Type="http://schemas.openxmlformats.org/officeDocument/2006/relationships/hyperlink" Target="http://www.mapy.cz/" TargetMode="External"/><Relationship Id="rId1762" Type="http://schemas.openxmlformats.org/officeDocument/2006/relationships/hyperlink" Target="https://cs.wikipedia.org/wiki/Lipsk%C3%A1_hora_(%C4%8Cesk%C3%A9_st%C5%99edoho%C5%99%C3%AD)" TargetMode="External"/><Relationship Id="rId1110" Type="http://schemas.openxmlformats.org/officeDocument/2006/relationships/hyperlink" Target="http://www.mapy.cz/" TargetMode="External"/><Relationship Id="rId1208" Type="http://schemas.openxmlformats.org/officeDocument/2006/relationships/hyperlink" Target="https://cs.wikipedia.org/wiki/%C5%A0vihovsk%C3%A1_vrchovina" TargetMode="External"/><Relationship Id="rId1415" Type="http://schemas.openxmlformats.org/officeDocument/2006/relationships/hyperlink" Target="https://cs.wikipedia.org/wiki/%C5%BDelenick%C3%BD_vrch" TargetMode="External"/><Relationship Id="rId54" Type="http://schemas.openxmlformats.org/officeDocument/2006/relationships/hyperlink" Target="https://cs.wikipedia.org/wiki/Pa%C4%8Dejov" TargetMode="External"/><Relationship Id="rId1622" Type="http://schemas.openxmlformats.org/officeDocument/2006/relationships/hyperlink" Target="http://www.mapy.cz/" TargetMode="External"/><Relationship Id="rId270" Type="http://schemas.openxmlformats.org/officeDocument/2006/relationships/hyperlink" Target="https://cs.wikipedia.org/wiki/Ortel_(Cvikovsk%C3%A1_pahorkatina)" TargetMode="External"/><Relationship Id="rId130" Type="http://schemas.openxmlformats.org/officeDocument/2006/relationships/hyperlink" Target="https://cs.wikipedia.org/wiki/Lu%C4%8Dany_nad_Nisou" TargetMode="External"/><Relationship Id="rId368" Type="http://schemas.openxmlformats.org/officeDocument/2006/relationships/hyperlink" Target="http://www.mapy.cz/" TargetMode="External"/><Relationship Id="rId575" Type="http://schemas.openxmlformats.org/officeDocument/2006/relationships/hyperlink" Target="https://cs.wikipedia.org/wiki/Tachov_(okres_%C4%8Cesk%C3%A1_L%C3%ADpa)" TargetMode="External"/><Relationship Id="rId782" Type="http://schemas.openxmlformats.org/officeDocument/2006/relationships/hyperlink" Target="http://www.mapy.cz/" TargetMode="External"/><Relationship Id="rId228" Type="http://schemas.openxmlformats.org/officeDocument/2006/relationships/hyperlink" Target="http://www.mapy.cz/" TargetMode="External"/><Relationship Id="rId435" Type="http://schemas.openxmlformats.org/officeDocument/2006/relationships/hyperlink" Target="https://cs.wikipedia.org/wiki/Li%C5%A1%C4%8D%C3%AD_hora_(Krkono%C5%A1sk%C3%A9_podh%C5%AF%C5%99%C3%AD)" TargetMode="External"/><Relationship Id="rId642" Type="http://schemas.openxmlformats.org/officeDocument/2006/relationships/hyperlink" Target="https://cs.wikipedia.org/wiki/Jedlov%C3%A1_(Lu%C5%BEick%C3%A9_hory)" TargetMode="External"/><Relationship Id="rId1065" Type="http://schemas.openxmlformats.org/officeDocument/2006/relationships/hyperlink" Target="https://cs.wikipedia.org/wiki/%C5%A0umavsk%C3%A9_podh%C5%AF%C5%99%C3%AD" TargetMode="External"/><Relationship Id="rId1272" Type="http://schemas.openxmlformats.org/officeDocument/2006/relationships/hyperlink" Target="https://cs.wikipedia.org/wiki/Koukolova_hora" TargetMode="External"/><Relationship Id="rId502" Type="http://schemas.openxmlformats.org/officeDocument/2006/relationships/hyperlink" Target="https://cs.wikipedia.org/wiki/Ressl" TargetMode="External"/><Relationship Id="rId947" Type="http://schemas.openxmlformats.org/officeDocument/2006/relationships/hyperlink" Target="http://www.mapy.cz/" TargetMode="External"/><Relationship Id="rId1132" Type="http://schemas.openxmlformats.org/officeDocument/2006/relationships/hyperlink" Target="https://cs.wikipedia.org/wiki/Kotvina" TargetMode="External"/><Relationship Id="rId1577" Type="http://schemas.openxmlformats.org/officeDocument/2006/relationships/hyperlink" Target="https://cs.wikipedia.org/wiki/Tane%C4%8Dnice_(%C5%A0luknovsk%C3%A1_pahorkatina)" TargetMode="External"/><Relationship Id="rId1784" Type="http://schemas.openxmlformats.org/officeDocument/2006/relationships/hyperlink" Target="https://cs.wikipedia.org/wiki/%C5%BDebr%C3%A1k_(okres_Beroun)" TargetMode="External"/><Relationship Id="rId76" Type="http://schemas.openxmlformats.org/officeDocument/2006/relationships/hyperlink" Target="https://cs.wikipedia.org/wiki/Meluz%C3%ADna_(Kru%C5%A1n%C3%A9_hory)" TargetMode="External"/><Relationship Id="rId807" Type="http://schemas.openxmlformats.org/officeDocument/2006/relationships/hyperlink" Target="https://cs.wikipedia.org/wiki/%C5%A0umavsk%C3%A9_podh%C5%AF%C5%99%C3%AD" TargetMode="External"/><Relationship Id="rId1437" Type="http://schemas.openxmlformats.org/officeDocument/2006/relationships/hyperlink" Target="https://cs.wikipedia.org/wiki/Berkovsk%C3%BD_vrch" TargetMode="External"/><Relationship Id="rId1644" Type="http://schemas.openxmlformats.org/officeDocument/2006/relationships/hyperlink" Target="http://www.mapy.cz/" TargetMode="External"/><Relationship Id="rId1851" Type="http://schemas.openxmlformats.org/officeDocument/2006/relationships/hyperlink" Target="http://www.mapy.cz/" TargetMode="External"/><Relationship Id="rId1504" Type="http://schemas.openxmlformats.org/officeDocument/2006/relationships/hyperlink" Target="https://cs.wikipedia.org/wiki/Pecopala" TargetMode="External"/><Relationship Id="rId1711" Type="http://schemas.openxmlformats.org/officeDocument/2006/relationships/hyperlink" Target="http://www.mapy.cz/" TargetMode="External"/><Relationship Id="rId292" Type="http://schemas.openxmlformats.org/officeDocument/2006/relationships/hyperlink" Target="https://cs.wikipedia.org/wiki/Hora_(p%C5%99%C3%ADrodn%C3%AD_pam%C3%A1tka)" TargetMode="External"/><Relationship Id="rId1809" Type="http://schemas.openxmlformats.org/officeDocument/2006/relationships/hyperlink" Target="http://www.mapy.cz/" TargetMode="External"/><Relationship Id="rId597" Type="http://schemas.openxmlformats.org/officeDocument/2006/relationships/hyperlink" Target="https://cs.wikipedia.org/wiki/Nov%C3%BD_Bor" TargetMode="External"/><Relationship Id="rId152" Type="http://schemas.openxmlformats.org/officeDocument/2006/relationships/hyperlink" Target="http://www.mapy.cz/" TargetMode="External"/><Relationship Id="rId457" Type="http://schemas.openxmlformats.org/officeDocument/2006/relationships/hyperlink" Target="https://cs.wikipedia.org/wiki/Ralsko_(Ralsk%C3%A1_pahorkatina)" TargetMode="External"/><Relationship Id="rId1087" Type="http://schemas.openxmlformats.org/officeDocument/2006/relationships/hyperlink" Target="https://cs.wikipedia.org/wiki/Zlatn%C3%ADk_(%C4%8Cesk%C3%A9_st%C5%99edoho%C5%99%C3%AD)" TargetMode="External"/><Relationship Id="rId1294" Type="http://schemas.openxmlformats.org/officeDocument/2006/relationships/hyperlink" Target="https://cs.wikipedia.org/wiki/Horn%C3%AD_Slavkov" TargetMode="External"/><Relationship Id="rId664" Type="http://schemas.openxmlformats.org/officeDocument/2006/relationships/hyperlink" Target="http://www.mapy.cz/" TargetMode="External"/><Relationship Id="rId871" Type="http://schemas.openxmlformats.org/officeDocument/2006/relationships/hyperlink" Target="https://cs.wikipedia.org/wiki/Lou%C4%8Dn%C3%A1_(Kru%C5%A1n%C3%A9_hory,_956_m)" TargetMode="External"/><Relationship Id="rId969" Type="http://schemas.openxmlformats.org/officeDocument/2006/relationships/hyperlink" Target="http://www.mapy.cz/" TargetMode="External"/><Relationship Id="rId1599" Type="http://schemas.openxmlformats.org/officeDocument/2006/relationships/hyperlink" Target="https://cs.wikipedia.org/wiki/Ressl" TargetMode="External"/><Relationship Id="rId317" Type="http://schemas.openxmlformats.org/officeDocument/2006/relationships/hyperlink" Target="http://www.mapy.cz/" TargetMode="External"/><Relationship Id="rId524" Type="http://schemas.openxmlformats.org/officeDocument/2006/relationships/hyperlink" Target="https://cs.wikipedia.org/wiki/N%C4%9Bm%C4%8Dice_(okres_Doma%C5%BElice)" TargetMode="External"/><Relationship Id="rId731" Type="http://schemas.openxmlformats.org/officeDocument/2006/relationships/hyperlink" Target="http://www.mapy.cz/" TargetMode="External"/><Relationship Id="rId1154" Type="http://schemas.openxmlformats.org/officeDocument/2006/relationships/hyperlink" Target="https://cs.wikipedia.org/wiki/Ho%C5%99ovick%C3%A1_pahorkatina" TargetMode="External"/><Relationship Id="rId1361" Type="http://schemas.openxmlformats.org/officeDocument/2006/relationships/hyperlink" Target="https://cs.wikipedia.org/wiki/Ralsk%C3%A1_pahorkatina" TargetMode="External"/><Relationship Id="rId1459" Type="http://schemas.openxmlformats.org/officeDocument/2006/relationships/hyperlink" Target="https://cs.wikipedia.org/wiki/%C5%A0itbo%C5%99ice" TargetMode="External"/><Relationship Id="rId98" Type="http://schemas.openxmlformats.org/officeDocument/2006/relationships/hyperlink" Target="https://cs.wikipedia.org/wiki/Hvozd_(Lu%C5%BEick%C3%A9_hory)" TargetMode="External"/><Relationship Id="rId829" Type="http://schemas.openxmlformats.org/officeDocument/2006/relationships/hyperlink" Target="https://cs.wikipedia.org/wiki/%C5%A0vihovsk%C3%A1_vrchovina" TargetMode="External"/><Relationship Id="rId1014" Type="http://schemas.openxmlformats.org/officeDocument/2006/relationships/hyperlink" Target="https://cs.wikipedia.org/wiki/Ond%C5%99ejn%C3%ADk_(Podbeskydsk%C3%A1_pahorkatina)" TargetMode="External"/><Relationship Id="rId1221" Type="http://schemas.openxmlformats.org/officeDocument/2006/relationships/hyperlink" Target="https://cs.wikipedia.org/wiki/Podorlick%C3%A1_pahorkatina" TargetMode="External"/><Relationship Id="rId1666" Type="http://schemas.openxmlformats.org/officeDocument/2006/relationships/hyperlink" Target="https://cs.wikipedia.org/wiki/Dzbel" TargetMode="External"/><Relationship Id="rId1873" Type="http://schemas.openxmlformats.org/officeDocument/2006/relationships/hyperlink" Target="https://cs.wikipedia.org/wiki/Sumrakov" TargetMode="External"/><Relationship Id="rId1319" Type="http://schemas.openxmlformats.org/officeDocument/2006/relationships/hyperlink" Target="https://cs.wikipedia.org/wiki/Bene%C5%A1ovsk%C3%A1_pahorkatina" TargetMode="External"/><Relationship Id="rId1526" Type="http://schemas.openxmlformats.org/officeDocument/2006/relationships/hyperlink" Target="https://cs.wikipedia.org/wiki/%C5%A0umavsk%C3%A9_podh%C5%AF%C5%99%C3%AD" TargetMode="External"/><Relationship Id="rId1733" Type="http://schemas.openxmlformats.org/officeDocument/2006/relationships/hyperlink" Target="https://cs.wikipedia.org/wiki/Krudum" TargetMode="External"/><Relationship Id="rId25" Type="http://schemas.openxmlformats.org/officeDocument/2006/relationships/hyperlink" Target="http://www.mapy.cz/" TargetMode="External"/><Relationship Id="rId1800" Type="http://schemas.openxmlformats.org/officeDocument/2006/relationships/hyperlink" Target="http://www.mapy.cz/" TargetMode="External"/><Relationship Id="rId174" Type="http://schemas.openxmlformats.org/officeDocument/2006/relationships/hyperlink" Target="https://cs.wikipedia.org/wiki/Jelen%C3%AD_hora_(Kru%C5%A1n%C3%A9_hory)" TargetMode="External"/><Relationship Id="rId381" Type="http://schemas.openxmlformats.org/officeDocument/2006/relationships/hyperlink" Target="https://cs.wikipedia.org/wiki/Podorlick%C3%A1_pahorkatina" TargetMode="External"/><Relationship Id="rId241" Type="http://schemas.openxmlformats.org/officeDocument/2006/relationships/hyperlink" Target="https://cs.wikipedia.org/wiki/Kohout_(Novohradsk%C3%A9_podh%C5%AF%C5%99%C3%AD)" TargetMode="External"/><Relationship Id="rId479" Type="http://schemas.openxmlformats.org/officeDocument/2006/relationships/hyperlink" Target="https://cs.wikipedia.org/wiki/Bra%C5%88any" TargetMode="External"/><Relationship Id="rId686" Type="http://schemas.openxmlformats.org/officeDocument/2006/relationships/hyperlink" Target="https://cs.wikipedia.org/wiki/Kumburk_(hora)" TargetMode="External"/><Relationship Id="rId893" Type="http://schemas.openxmlformats.org/officeDocument/2006/relationships/hyperlink" Target="https://cs.wikipedia.org/wiki/Vod%C4%9Brady_(okres_Rychnov_nad_Kn%C4%9B%C5%BEnou)" TargetMode="External"/><Relationship Id="rId339" Type="http://schemas.openxmlformats.org/officeDocument/2006/relationships/hyperlink" Target="http://www.mapy.cz/" TargetMode="External"/><Relationship Id="rId546" Type="http://schemas.openxmlformats.org/officeDocument/2006/relationships/hyperlink" Target="https://cs.wikipedia.org/wiki/Zelen%C3%BD_vrch_(Cvikov)" TargetMode="External"/><Relationship Id="rId753" Type="http://schemas.openxmlformats.org/officeDocument/2006/relationships/hyperlink" Target="https://cs.wikipedia.org/wiki/Broumovsk%C3%A1_vrchovina" TargetMode="External"/><Relationship Id="rId1176" Type="http://schemas.openxmlformats.org/officeDocument/2006/relationships/hyperlink" Target="https://cs.wikipedia.org/wiki/Rakovnick%C3%A1_pahorkatina" TargetMode="External"/><Relationship Id="rId1383" Type="http://schemas.openxmlformats.org/officeDocument/2006/relationships/hyperlink" Target="https://cs.wikipedia.org/wiki/Ralsk%C3%A1_pahorkatina" TargetMode="External"/><Relationship Id="rId101" Type="http://schemas.openxmlformats.org/officeDocument/2006/relationships/hyperlink" Target="https://cs.wikipedia.org/wiki/Horn%C3%AD_%C3%9Adol%C3%AD" TargetMode="External"/><Relationship Id="rId406" Type="http://schemas.openxmlformats.org/officeDocument/2006/relationships/hyperlink" Target="https://cs.wikipedia.org/wiki/Moravskoslezsk%C3%A9_Beskydy" TargetMode="External"/><Relationship Id="rId960" Type="http://schemas.openxmlformats.org/officeDocument/2006/relationships/hyperlink" Target="http://www.mapy.cz/" TargetMode="External"/><Relationship Id="rId1036" Type="http://schemas.openxmlformats.org/officeDocument/2006/relationships/hyperlink" Target="https://cs.wikipedia.org/wiki/St%C5%99%C3%ADte%C5%BE_(Kolinec)" TargetMode="External"/><Relationship Id="rId1243" Type="http://schemas.openxmlformats.org/officeDocument/2006/relationships/hyperlink" Target="http://www.mapy.cz/" TargetMode="External"/><Relationship Id="rId1590" Type="http://schemas.openxmlformats.org/officeDocument/2006/relationships/hyperlink" Target="https://cs.wikipedia.org/wiki/Lys%C3%A1_hora_(Moravskoslezsk%C3%A9_Beskydy)" TargetMode="External"/><Relationship Id="rId1688" Type="http://schemas.openxmlformats.org/officeDocument/2006/relationships/hyperlink" Target="https://cs.wikipedia.org/wiki/Ralsk%C3%A1_pahorkatina" TargetMode="External"/><Relationship Id="rId1895" Type="http://schemas.openxmlformats.org/officeDocument/2006/relationships/hyperlink" Target="https://cs.wikipedia.org/wiki/Krav%C3%AD_hora_(Provod%C3%ADnsk%C3%A9_kameny)" TargetMode="External"/><Relationship Id="rId613" Type="http://schemas.openxmlformats.org/officeDocument/2006/relationships/hyperlink" Target="http://www.mapy.cz/" TargetMode="External"/><Relationship Id="rId820" Type="http://schemas.openxmlformats.org/officeDocument/2006/relationships/hyperlink" Target="https://cs.wikipedia.org/wiki/%C5%A0umavsk%C3%A9_podh%C5%AF%C5%99%C3%AD" TargetMode="External"/><Relationship Id="rId918" Type="http://schemas.openxmlformats.org/officeDocument/2006/relationships/hyperlink" Target="https://cs.wikipedia.org/wiki/Podbeskydsk%C3%A1_pahorkatina" TargetMode="External"/><Relationship Id="rId1450" Type="http://schemas.openxmlformats.org/officeDocument/2006/relationships/hyperlink" Target="https://cs.wikipedia.org/wiki/P%C3%ADstovice" TargetMode="External"/><Relationship Id="rId1548" Type="http://schemas.openxmlformats.org/officeDocument/2006/relationships/hyperlink" Target="http://www.mapy.cz/" TargetMode="External"/><Relationship Id="rId1755" Type="http://schemas.openxmlformats.org/officeDocument/2006/relationships/hyperlink" Target="https://cs.wikipedia.org/wiki/T%C3%A1bor_(Je%C5%A1t%C4%9Bdsko-koz%C3%A1kovsk%C3%BD_h%C5%99bet)" TargetMode="External"/><Relationship Id="rId1103" Type="http://schemas.openxmlformats.org/officeDocument/2006/relationships/hyperlink" Target="https://cs.wikipedia.org/wiki/%C4%8Cesk%C3%A9_st%C5%99edoho%C5%99%C3%AD" TargetMode="External"/><Relationship Id="rId1310" Type="http://schemas.openxmlformats.org/officeDocument/2006/relationships/hyperlink" Target="https://cs.wikipedia.org/wiki/Golfov%C3%BD_are%C3%A1l_Kask%C3%A1da" TargetMode="External"/><Relationship Id="rId1408" Type="http://schemas.openxmlformats.org/officeDocument/2006/relationships/hyperlink" Target="https://cs.wikipedia.org/wiki/Kamenick%C3%BD_kopec" TargetMode="External"/><Relationship Id="rId47" Type="http://schemas.openxmlformats.org/officeDocument/2006/relationships/hyperlink" Target="https://cs.wikipedia.org/wiki/R%C5%AF%C5%BEovsk%C3%BD_vrch" TargetMode="External"/><Relationship Id="rId1615" Type="http://schemas.openxmlformats.org/officeDocument/2006/relationships/hyperlink" Target="https://cs.wikipedia.org/wiki/Hornosvrateck%C3%A1_vrchovina" TargetMode="External"/><Relationship Id="rId1822" Type="http://schemas.openxmlformats.org/officeDocument/2006/relationships/hyperlink" Target="https://cs.wikipedia.org/wiki/Ne%C5%A1t%C4%9Btice" TargetMode="External"/><Relationship Id="rId196" Type="http://schemas.openxmlformats.org/officeDocument/2006/relationships/hyperlink" Target="https://cs.wikipedia.org/wiki/%C4%8Cesk%C3%A9_st%C5%99edoho%C5%99%C3%AD" TargetMode="External"/><Relationship Id="rId263" Type="http://schemas.openxmlformats.org/officeDocument/2006/relationships/hyperlink" Target="https://cs.wikipedia.org/wiki/Che%C5%82msko_%C5%9Al%C4%85skie" TargetMode="External"/><Relationship Id="rId470" Type="http://schemas.openxmlformats.org/officeDocument/2006/relationships/hyperlink" Target="https://cs.wikipedia.org/wiki/He%C5%99manovice" TargetMode="External"/><Relationship Id="rId123" Type="http://schemas.openxmlformats.org/officeDocument/2006/relationships/hyperlink" Target="http://www.mapy.cz/" TargetMode="External"/><Relationship Id="rId330" Type="http://schemas.openxmlformats.org/officeDocument/2006/relationships/hyperlink" Target="https://cs.wikipedia.org/wiki/Polubn%C3%BD" TargetMode="External"/><Relationship Id="rId568" Type="http://schemas.openxmlformats.org/officeDocument/2006/relationships/hyperlink" Target="https://cs.wikipedia.org/wiki/Kamenn%C3%BD_vrch_(Hanu%C5%A1ovick%C3%A1_vrchovina)" TargetMode="External"/><Relationship Id="rId775" Type="http://schemas.openxmlformats.org/officeDocument/2006/relationships/hyperlink" Target="https://cs.wikipedia.org/wiki/Ov%C4%8D%C3%AD_hora_(Je%C5%A1t%C4%9Bdsko-koz%C3%A1kovsk%C3%BD_h%C5%99bet)" TargetMode="External"/><Relationship Id="rId982" Type="http://schemas.openxmlformats.org/officeDocument/2006/relationships/hyperlink" Target="https://cs.wikipedia.org/wiki/D%C4%9Bd_(kopec)" TargetMode="External"/><Relationship Id="rId1198" Type="http://schemas.openxmlformats.org/officeDocument/2006/relationships/hyperlink" Target="https://cs.wikipedia.org/wiki/Paseky_(okres_P%C3%ADsek)" TargetMode="External"/><Relationship Id="rId428" Type="http://schemas.openxmlformats.org/officeDocument/2006/relationships/hyperlink" Target="http://www.mapy.cz/" TargetMode="External"/><Relationship Id="rId635" Type="http://schemas.openxmlformats.org/officeDocument/2006/relationships/hyperlink" Target="http://www.mapy.cz/" TargetMode="External"/><Relationship Id="rId842" Type="http://schemas.openxmlformats.org/officeDocument/2006/relationships/hyperlink" Target="http://www.mapy.cz/" TargetMode="External"/><Relationship Id="rId1058" Type="http://schemas.openxmlformats.org/officeDocument/2006/relationships/hyperlink" Target="https://cs.wikipedia.org/wiki/%C4%8Cesk%C3%A9_st%C5%99edoho%C5%99%C3%AD" TargetMode="External"/><Relationship Id="rId1265" Type="http://schemas.openxmlformats.org/officeDocument/2006/relationships/hyperlink" Target="http://www.mapy.cz/" TargetMode="External"/><Relationship Id="rId1472" Type="http://schemas.openxmlformats.org/officeDocument/2006/relationships/hyperlink" Target="https://cs.wikipedia.org/wiki/V%C4%9Bncov%C3%A1_hora" TargetMode="External"/><Relationship Id="rId702" Type="http://schemas.openxmlformats.org/officeDocument/2006/relationships/hyperlink" Target="https://cs.wikipedia.org/wiki/Blatensk%C3%A1_pahorkatina" TargetMode="External"/><Relationship Id="rId1125" Type="http://schemas.openxmlformats.org/officeDocument/2006/relationships/hyperlink" Target="https://cs.wikipedia.org/wiki/Polsk%C3%A1_hora" TargetMode="External"/><Relationship Id="rId1332" Type="http://schemas.openxmlformats.org/officeDocument/2006/relationships/hyperlink" Target="http://www.mapy.cz/" TargetMode="External"/><Relationship Id="rId1777" Type="http://schemas.openxmlformats.org/officeDocument/2006/relationships/hyperlink" Target="https://cs.wikipedia.org/wiki/Jedl%C3%AD" TargetMode="External"/><Relationship Id="rId69" Type="http://schemas.openxmlformats.org/officeDocument/2006/relationships/hyperlink" Target="https://cs.wikipedia.org/wiki/Gm%C3%BCnd_(Doln%C3%AD_Rakousy)" TargetMode="External"/><Relationship Id="rId1637" Type="http://schemas.openxmlformats.org/officeDocument/2006/relationships/hyperlink" Target="https://cs.wikipedia.org/wiki/Baba_(Li%C5%A1ovsk%C3%BD_pr%C3%A1h)" TargetMode="External"/><Relationship Id="rId1844" Type="http://schemas.openxmlformats.org/officeDocument/2006/relationships/hyperlink" Target="https://cs.wikipedia.org/wiki/Javo%C5%99ick%C3%A1_vrchovina" TargetMode="External"/><Relationship Id="rId1704" Type="http://schemas.openxmlformats.org/officeDocument/2006/relationships/hyperlink" Target="http://www.mapy.cz/" TargetMode="External"/><Relationship Id="rId285" Type="http://schemas.openxmlformats.org/officeDocument/2006/relationships/hyperlink" Target="http://www.mapy.cz/" TargetMode="External"/><Relationship Id="rId1911" Type="http://schemas.openxmlformats.org/officeDocument/2006/relationships/hyperlink" Target="https://cs.wikipedia.org/wiki/Vlkov_(Svitavsk%C3%A1_pahorkatina)" TargetMode="External"/><Relationship Id="rId492" Type="http://schemas.openxmlformats.org/officeDocument/2006/relationships/hyperlink" Target="http://www.mapy.cz/" TargetMode="External"/><Relationship Id="rId797" Type="http://schemas.openxmlformats.org/officeDocument/2006/relationships/hyperlink" Target="https://cs.wikipedia.org/wiki/Vl%C4%8Dkovice_(Mladkov)" TargetMode="External"/><Relationship Id="rId145" Type="http://schemas.openxmlformats.org/officeDocument/2006/relationships/hyperlink" Target="https://cs.wikipedia.org/wiki/%C5%A0umava" TargetMode="External"/><Relationship Id="rId352" Type="http://schemas.openxmlformats.org/officeDocument/2006/relationships/hyperlink" Target="https://cs.wikipedia.org/wiki/B%C3%ADl%C3%A9_Karpaty" TargetMode="External"/><Relationship Id="rId1287" Type="http://schemas.openxmlformats.org/officeDocument/2006/relationships/hyperlink" Target="https://cs.wikipedia.org/wiki/Berkovsk%C3%BD_vrch" TargetMode="External"/><Relationship Id="rId212" Type="http://schemas.openxmlformats.org/officeDocument/2006/relationships/hyperlink" Target="https://cs.wikipedia.org/wiki/Engelsberk" TargetMode="External"/><Relationship Id="rId657" Type="http://schemas.openxmlformats.org/officeDocument/2006/relationships/hyperlink" Target="https://cs.wikipedia.org/wiki/V%C5%A1erubsk%C3%A1_vrchovina" TargetMode="External"/><Relationship Id="rId864" Type="http://schemas.openxmlformats.org/officeDocument/2006/relationships/hyperlink" Target="https://cs.wikipedia.org/wiki/Hornosvrateck%C3%A1_vrchovina" TargetMode="External"/><Relationship Id="rId1494" Type="http://schemas.openxmlformats.org/officeDocument/2006/relationships/hyperlink" Target="http://www.mapy.cz/" TargetMode="External"/><Relationship Id="rId1799" Type="http://schemas.openxmlformats.org/officeDocument/2006/relationships/hyperlink" Target="http://www.mapy.cz/" TargetMode="External"/><Relationship Id="rId517" Type="http://schemas.openxmlformats.org/officeDocument/2006/relationships/hyperlink" Target="https://cs.wikipedia.org/wiki/Rychlebsk%C3%A9_hory" TargetMode="External"/><Relationship Id="rId724" Type="http://schemas.openxmlformats.org/officeDocument/2006/relationships/hyperlink" Target="https://cs.wikipedia.org/wiki/Sudk%C5%AFv_D%C5%AFl" TargetMode="External"/><Relationship Id="rId931" Type="http://schemas.openxmlformats.org/officeDocument/2006/relationships/hyperlink" Target="https://cs.wikipedia.org/wiki/%C4%8Cesk%C3%A9_st%C5%99edoho%C5%99%C3%AD" TargetMode="External"/><Relationship Id="rId1147" Type="http://schemas.openxmlformats.org/officeDocument/2006/relationships/hyperlink" Target="https://cs.wikipedia.org/wiki/Onen_Sv%C4%9Bt_(%C4%8Cachrov)" TargetMode="External"/><Relationship Id="rId1354" Type="http://schemas.openxmlformats.org/officeDocument/2006/relationships/hyperlink" Target="https://cs.wikipedia.org/wiki/Ra%C5%A1ovsk%C3%A9_sedlo" TargetMode="External"/><Relationship Id="rId1561" Type="http://schemas.openxmlformats.org/officeDocument/2006/relationships/hyperlink" Target="https://cs.wikipedia.org/wiki/Hn%C4%9Bv%C3%ADn_(%C4%8Cesk%C3%A9_st%C5%99edoho%C5%99%C3%AD)" TargetMode="External"/><Relationship Id="rId60" Type="http://schemas.openxmlformats.org/officeDocument/2006/relationships/hyperlink" Target="http://www.mapy.cz/" TargetMode="External"/><Relationship Id="rId1007" Type="http://schemas.openxmlformats.org/officeDocument/2006/relationships/hyperlink" Target="https://cs.wikipedia.org/wiki/Lu%C5%BE" TargetMode="External"/><Relationship Id="rId1214" Type="http://schemas.openxmlformats.org/officeDocument/2006/relationships/hyperlink" Target="https://cs.wikipedia.org/wiki/Novohradsk%C3%A9_hory" TargetMode="External"/><Relationship Id="rId1421" Type="http://schemas.openxmlformats.org/officeDocument/2006/relationships/hyperlink" Target="http://www.mapy.cz/" TargetMode="External"/><Relationship Id="rId1659" Type="http://schemas.openxmlformats.org/officeDocument/2006/relationships/hyperlink" Target="https://cs.wikipedia.org/wiki/Jakubovice_(okres_%C5%A0umperk)" TargetMode="External"/><Relationship Id="rId1866" Type="http://schemas.openxmlformats.org/officeDocument/2006/relationships/hyperlink" Target="https://cs.wikipedia.org/wiki/Polu%C5%A1ka" TargetMode="External"/><Relationship Id="rId1519" Type="http://schemas.openxmlformats.org/officeDocument/2006/relationships/hyperlink" Target="https://cs.wikipedia.org/wiki/Ralsk%C3%A1_pahorkatina" TargetMode="External"/><Relationship Id="rId1726" Type="http://schemas.openxmlformats.org/officeDocument/2006/relationships/hyperlink" Target="https://cs.wikipedia.org/wiki/Hamersk%C3%BD_%C5%A0pi%C4%8D%C3%A1k" TargetMode="External"/><Relationship Id="rId18" Type="http://schemas.openxmlformats.org/officeDocument/2006/relationships/hyperlink" Target="https://cs.wikipedia.org/wiki/Str%C3%A1n%C3%AD" TargetMode="External"/><Relationship Id="rId167" Type="http://schemas.openxmlformats.org/officeDocument/2006/relationships/hyperlink" Target="http://www.mapy.cz/" TargetMode="External"/><Relationship Id="rId374" Type="http://schemas.openxmlformats.org/officeDocument/2006/relationships/hyperlink" Target="https://cs.wikipedia.org/wiki/P%C4%9Bnkav%C4%8D%C3%AD_vrch_(Lu%C5%BEick%C3%A9_hory)" TargetMode="External"/><Relationship Id="rId581" Type="http://schemas.openxmlformats.org/officeDocument/2006/relationships/hyperlink" Target="https://cs.wikipedia.org/wiki/Chroboly" TargetMode="External"/><Relationship Id="rId234" Type="http://schemas.openxmlformats.org/officeDocument/2006/relationships/hyperlink" Target="http://www.mapy.cz/" TargetMode="External"/><Relationship Id="rId679" Type="http://schemas.openxmlformats.org/officeDocument/2006/relationships/hyperlink" Target="https://cs.wikipedia.org/wiki/Ostr%C3%BD_(%C4%8Cesk%C3%A9_st%C5%99edoho%C5%99%C3%AD,_553_m)" TargetMode="External"/><Relationship Id="rId886" Type="http://schemas.openxmlformats.org/officeDocument/2006/relationships/hyperlink" Target="https://cs.wikipedia.org/wiki/Ralsko_(Ralsk%C3%A1_pahorkatina)" TargetMode="External"/><Relationship Id="rId2" Type="http://schemas.openxmlformats.org/officeDocument/2006/relationships/hyperlink" Target="http://www.ultratisicovky.cz/products/ultrakopec/" TargetMode="External"/><Relationship Id="rId441" Type="http://schemas.openxmlformats.org/officeDocument/2006/relationships/hyperlink" Target="https://cs.wikipedia.org/wiki/Bab%C3%AD_lom_(Drahansk%C3%A1_vrchovina)" TargetMode="External"/><Relationship Id="rId539" Type="http://schemas.openxmlformats.org/officeDocument/2006/relationships/hyperlink" Target="https://cs.wikipedia.org/wiki/Ostr%C3%BD_vrch_(Slezsk%C3%A9_Beskydy)" TargetMode="External"/><Relationship Id="rId746" Type="http://schemas.openxmlformats.org/officeDocument/2006/relationships/hyperlink" Target="https://cs.wikipedia.org/wiki/%C5%A0umavsk%C3%A9_podh%C5%AF%C5%99%C3%AD" TargetMode="External"/><Relationship Id="rId1071" Type="http://schemas.openxmlformats.org/officeDocument/2006/relationships/hyperlink" Target="http://www.mapy.cz/" TargetMode="External"/><Relationship Id="rId1169" Type="http://schemas.openxmlformats.org/officeDocument/2006/relationships/hyperlink" Target="https://cs.wikipedia.org/wiki/Stadlern" TargetMode="External"/><Relationship Id="rId1376" Type="http://schemas.openxmlformats.org/officeDocument/2006/relationships/hyperlink" Target="https://cs.wikipedia.org/wiki/Jizersk%C3%A9_hory" TargetMode="External"/><Relationship Id="rId1583" Type="http://schemas.openxmlformats.org/officeDocument/2006/relationships/hyperlink" Target="https://cs.wikipedia.org/wiki/Vysok%C3%A1_(Vset%C3%ADnsk%C3%A9_vrchy)" TargetMode="External"/><Relationship Id="rId301" Type="http://schemas.openxmlformats.org/officeDocument/2006/relationships/hyperlink" Target="https://cs.wikipedia.org/wiki/Bl%C3%AD%C5%BEevedly" TargetMode="External"/><Relationship Id="rId953" Type="http://schemas.openxmlformats.org/officeDocument/2006/relationships/hyperlink" Target="http://www.mapy.cz/" TargetMode="External"/><Relationship Id="rId1029" Type="http://schemas.openxmlformats.org/officeDocument/2006/relationships/hyperlink" Target="https://cs.wikipedia.org/wiki/Old%C5%99ichovice_(De%C5%A1enice)" TargetMode="External"/><Relationship Id="rId1236" Type="http://schemas.openxmlformats.org/officeDocument/2006/relationships/hyperlink" Target="http://www.mapy.cz/" TargetMode="External"/><Relationship Id="rId1790" Type="http://schemas.openxmlformats.org/officeDocument/2006/relationships/hyperlink" Target="https://cs.wikipedia.org/wiki/%C4%8Cesk%C3%A9_st%C5%99edoho%C5%99%C3%AD" TargetMode="External"/><Relationship Id="rId1888" Type="http://schemas.openxmlformats.org/officeDocument/2006/relationships/hyperlink" Target="http://www.mapy.cz/" TargetMode="External"/><Relationship Id="rId82" Type="http://schemas.openxmlformats.org/officeDocument/2006/relationships/hyperlink" Target="https://cs.wikipedia.org/wiki/Ralsko_(Ralsk%C3%A1_pahorkatina)" TargetMode="External"/><Relationship Id="rId606" Type="http://schemas.openxmlformats.org/officeDocument/2006/relationships/hyperlink" Target="https://cs.wikipedia.org/wiki/%C5%A0umavsk%C3%A9_podh%C5%AF%C5%99%C3%AD" TargetMode="External"/><Relationship Id="rId813" Type="http://schemas.openxmlformats.org/officeDocument/2006/relationships/hyperlink" Target="https://cs.wikipedia.org/wiki/Moravskoslezsk%C3%A9_Beskydy" TargetMode="External"/><Relationship Id="rId1443" Type="http://schemas.openxmlformats.org/officeDocument/2006/relationships/hyperlink" Target="https://cs.wikipedia.org/wiki/Stup%C4%8Dice" TargetMode="External"/><Relationship Id="rId1650" Type="http://schemas.openxmlformats.org/officeDocument/2006/relationships/hyperlink" Target="https://cs.wikipedia.org/wiki/%C4%8Cer%C5%88ava_(p%C5%99%C3%ADrodn%C3%AD_rezervace)" TargetMode="External"/><Relationship Id="rId1748" Type="http://schemas.openxmlformats.org/officeDocument/2006/relationships/hyperlink" Target="https://cs.wikipedia.org/wiki/B%C3%ADl%C3%A1_hora_(Pra%C5%BEsk%C3%A1_plo%C5%A1ina)" TargetMode="External"/><Relationship Id="rId1303" Type="http://schemas.openxmlformats.org/officeDocument/2006/relationships/hyperlink" Target="https://cs.wikipedia.org/wiki/Uh%C5%99ice_(Vlachovo_B%C5%99ez%C3%AD)" TargetMode="External"/><Relationship Id="rId1510" Type="http://schemas.openxmlformats.org/officeDocument/2006/relationships/hyperlink" Target="https://cs.wikipedia.org/wiki/Moravskoslezsk%C3%A9_Beskydy" TargetMode="External"/><Relationship Id="rId1608" Type="http://schemas.openxmlformats.org/officeDocument/2006/relationships/hyperlink" Target="https://cs.wikipedia.org/wiki/Host%C3%BDnsko-vset%C3%ADnsk%C3%A1_hornatina" TargetMode="External"/><Relationship Id="rId1815" Type="http://schemas.openxmlformats.org/officeDocument/2006/relationships/hyperlink" Target="https://cs.wikipedia.org/wiki/Je%C5%99%C3%A1b_(Hanu%C5%A1ovick%C3%A1_vrchovina)" TargetMode="External"/><Relationship Id="rId189" Type="http://schemas.openxmlformats.org/officeDocument/2006/relationships/hyperlink" Target="https://cs.wikipedia.org/wiki/Mile%C5%A1ovka" TargetMode="External"/><Relationship Id="rId396" Type="http://schemas.openxmlformats.org/officeDocument/2006/relationships/hyperlink" Target="https://cs.wikipedia.org/wiki/Zlatohorsk%C3%A1_vrchovina" TargetMode="External"/><Relationship Id="rId256" Type="http://schemas.openxmlformats.org/officeDocument/2006/relationships/hyperlink" Target="https://cs.wikipedia.org/wiki/Koz%C3%A1kov" TargetMode="External"/><Relationship Id="rId463" Type="http://schemas.openxmlformats.org/officeDocument/2006/relationships/hyperlink" Target="https://cs.wikipedia.org/wiki/Vodn%C3%AD_n%C3%A1dr%C5%BE_P%C5%99%C3%ADse%C4%8Dnice" TargetMode="External"/><Relationship Id="rId670" Type="http://schemas.openxmlformats.org/officeDocument/2006/relationships/hyperlink" Target="https://cs.wikipedia.org/wiki/Sko%C4%8Dick%C3%BD_hrad" TargetMode="External"/><Relationship Id="rId1093" Type="http://schemas.openxmlformats.org/officeDocument/2006/relationships/hyperlink" Target="https://cs.wikipedia.org/wiki/Chodov_(okres_Sokolov)" TargetMode="External"/><Relationship Id="rId116" Type="http://schemas.openxmlformats.org/officeDocument/2006/relationships/hyperlink" Target="https://cs.wikipedia.org/wiki/Dolnooharsk%C3%A1_tabule" TargetMode="External"/><Relationship Id="rId323" Type="http://schemas.openxmlformats.org/officeDocument/2006/relationships/hyperlink" Target="https://cs.wikipedia.org/wiki/Jezev%C4%8D%C3%AD_vrch" TargetMode="External"/><Relationship Id="rId530" Type="http://schemas.openxmlformats.org/officeDocument/2006/relationships/hyperlink" Target="https://cs.wikipedia.org/wiki/V%C5%A1erubsk%C3%A1_vrchovina" TargetMode="External"/><Relationship Id="rId768" Type="http://schemas.openxmlformats.org/officeDocument/2006/relationships/hyperlink" Target="http://www.mapy.cz/" TargetMode="External"/><Relationship Id="rId975" Type="http://schemas.openxmlformats.org/officeDocument/2006/relationships/hyperlink" Target="https://cs.wikipedia.org/wiki/Adam_(Orlick%C3%A9_hory)" TargetMode="External"/><Relationship Id="rId1160" Type="http://schemas.openxmlformats.org/officeDocument/2006/relationships/hyperlink" Target="http://www.mapy.cz/" TargetMode="External"/><Relationship Id="rId1398" Type="http://schemas.openxmlformats.org/officeDocument/2006/relationships/hyperlink" Target="http://www.mapy.cz/" TargetMode="External"/><Relationship Id="rId628" Type="http://schemas.openxmlformats.org/officeDocument/2006/relationships/hyperlink" Target="https://cs.wikipedia.org/wiki/Melechov" TargetMode="External"/><Relationship Id="rId835" Type="http://schemas.openxmlformats.org/officeDocument/2006/relationships/hyperlink" Target="http://www.mapy.cz/" TargetMode="External"/><Relationship Id="rId1258" Type="http://schemas.openxmlformats.org/officeDocument/2006/relationships/hyperlink" Target="http://www.mapy.cz/" TargetMode="External"/><Relationship Id="rId1465" Type="http://schemas.openxmlformats.org/officeDocument/2006/relationships/hyperlink" Target="https://cs.wikipedia.org/wiki/Novohradsk%C3%A9_podh%C5%AF%C5%99%C3%AD" TargetMode="External"/><Relationship Id="rId1672" Type="http://schemas.openxmlformats.org/officeDocument/2006/relationships/hyperlink" Target="https://cs.wikipedia.org/wiki/Ralsk%C3%A1_pahorkatina" TargetMode="External"/><Relationship Id="rId1020" Type="http://schemas.openxmlformats.org/officeDocument/2006/relationships/hyperlink" Target="https://cs.wikipedia.org/wiki/N%C3%ADtkovice" TargetMode="External"/><Relationship Id="rId1118" Type="http://schemas.openxmlformats.org/officeDocument/2006/relationships/hyperlink" Target="https://cs.wikipedia.org/wiki/Hol%C3%BD_kopec" TargetMode="External"/><Relationship Id="rId1325" Type="http://schemas.openxmlformats.org/officeDocument/2006/relationships/hyperlink" Target="http://www.mapy.cz/" TargetMode="External"/><Relationship Id="rId1532" Type="http://schemas.openxmlformats.org/officeDocument/2006/relationships/hyperlink" Target="https://cs.wikipedia.org/wiki/%C4%8Cesk%C3%A9_st%C5%99edoho%C5%99%C3%AD" TargetMode="External"/><Relationship Id="rId902" Type="http://schemas.openxmlformats.org/officeDocument/2006/relationships/hyperlink" Target="https://cs.wikipedia.org/wiki/M%C4%9Br%C4%8D%C3%ADn" TargetMode="External"/><Relationship Id="rId1837" Type="http://schemas.openxmlformats.org/officeDocument/2006/relationships/hyperlink" Target="https://cs.wikipedia.org/wiki/Borovnice_(okres_Bene%C5%A1ov)" TargetMode="External"/><Relationship Id="rId31" Type="http://schemas.openxmlformats.org/officeDocument/2006/relationships/hyperlink" Target="https://cs.wikipedia.org/wiki/Velk%C3%BD_Javorn%C3%ADk" TargetMode="External"/><Relationship Id="rId180" Type="http://schemas.openxmlformats.org/officeDocument/2006/relationships/hyperlink" Target="https://cs.wikipedia.org/wiki/Love%C4%8Dkovice" TargetMode="External"/><Relationship Id="rId278" Type="http://schemas.openxmlformats.org/officeDocument/2006/relationships/hyperlink" Target="https://cs.wikipedia.org/wiki/Ralsk%C3%A1_pahorkatina" TargetMode="External"/><Relationship Id="rId1904" Type="http://schemas.openxmlformats.org/officeDocument/2006/relationships/hyperlink" Target="https://cs.wikipedia.org/wiki/%C4%8Cerm%C3%A1k%C5%AFv_vrch_(rozhledna)" TargetMode="External"/><Relationship Id="rId485" Type="http://schemas.openxmlformats.org/officeDocument/2006/relationships/hyperlink" Target="https://cs.wikipedia.org/wiki/Liten%C4%8Dick%C3%A1_pahorkatina" TargetMode="External"/><Relationship Id="rId692" Type="http://schemas.openxmlformats.org/officeDocument/2006/relationships/hyperlink" Target="https://cs.wikipedia.org/wiki/Sy%C5%99enov" TargetMode="External"/><Relationship Id="rId138" Type="http://schemas.openxmlformats.org/officeDocument/2006/relationships/hyperlink" Target="https://cs.wikipedia.org/wiki/T%C3%A1borsk%C3%A1_pahorkatina" TargetMode="External"/><Relationship Id="rId345" Type="http://schemas.openxmlformats.org/officeDocument/2006/relationships/hyperlink" Target="https://cs.wikipedia.org/wiki/Mal%C3%BD_Bezd%C4%9Bz" TargetMode="External"/><Relationship Id="rId552" Type="http://schemas.openxmlformats.org/officeDocument/2006/relationships/hyperlink" Target="https://cs.wikipedia.org/wiki/Lu%C5%BEick%C3%A9_hory" TargetMode="External"/><Relationship Id="rId997" Type="http://schemas.openxmlformats.org/officeDocument/2006/relationships/hyperlink" Target="https://cs.wikipedia.org/wiki/Cidlinsk%C3%A1_H%C5%AFra" TargetMode="External"/><Relationship Id="rId1182" Type="http://schemas.openxmlformats.org/officeDocument/2006/relationships/hyperlink" Target="http://www.mapy.cz/" TargetMode="External"/><Relationship Id="rId205" Type="http://schemas.openxmlformats.org/officeDocument/2006/relationships/hyperlink" Target="https://cs.wikipedia.org/wiki/Vrchovina_(%C4%8Cesk%C3%A9_st%C5%99edoho%C5%99%C3%AD)" TargetMode="External"/><Relationship Id="rId412" Type="http://schemas.openxmlformats.org/officeDocument/2006/relationships/hyperlink" Target="https://cs.wikipedia.org/wiki/Ralsk%C3%A1_pahorkatina" TargetMode="External"/><Relationship Id="rId857" Type="http://schemas.openxmlformats.org/officeDocument/2006/relationships/hyperlink" Target="https://cs.wikipedia.org/wiki/%C4%8Cepi%C4%8Dn%C3%A1" TargetMode="External"/><Relationship Id="rId1042" Type="http://schemas.openxmlformats.org/officeDocument/2006/relationships/hyperlink" Target="https://cs.wikipedia.org/wiki/%C5%BDulov%C3%A1" TargetMode="External"/><Relationship Id="rId1487" Type="http://schemas.openxmlformats.org/officeDocument/2006/relationships/hyperlink" Target="https://cs.wikipedia.org/wiki/%C4%8Cesk%C3%A9_st%C5%99edoho%C5%99%C3%AD" TargetMode="External"/><Relationship Id="rId1694" Type="http://schemas.openxmlformats.org/officeDocument/2006/relationships/hyperlink" Target="https://cs.wikipedia.org/wiki/Vizovick%C3%A1_vrchovina" TargetMode="External"/><Relationship Id="rId717" Type="http://schemas.openxmlformats.org/officeDocument/2006/relationships/hyperlink" Target="https://cs.wikipedia.org/wiki/Podhorn%C3%AD_vrch" TargetMode="External"/><Relationship Id="rId924" Type="http://schemas.openxmlformats.org/officeDocument/2006/relationships/hyperlink" Target="https://cs.wikipedia.org/wiki/%C4%8Cesk%C3%A9_st%C5%99edoho%C5%99%C3%AD" TargetMode="External"/><Relationship Id="rId1347" Type="http://schemas.openxmlformats.org/officeDocument/2006/relationships/hyperlink" Target="https://cs.wikipedia.org/wiki/Adr%C5%A1pach" TargetMode="External"/><Relationship Id="rId1554" Type="http://schemas.openxmlformats.org/officeDocument/2006/relationships/hyperlink" Target="http://www.mapy.cz/" TargetMode="External"/><Relationship Id="rId1761" Type="http://schemas.openxmlformats.org/officeDocument/2006/relationships/hyperlink" Target="https://cs.wikipedia.org/wiki/Sklena%C5%99ice" TargetMode="External"/><Relationship Id="rId53" Type="http://schemas.openxmlformats.org/officeDocument/2006/relationships/hyperlink" Target="https://cs.wikipedia.org/wiki/Ole%C5%A1sk%C3%BD_rybn%C3%ADk" TargetMode="External"/><Relationship Id="rId1207" Type="http://schemas.openxmlformats.org/officeDocument/2006/relationships/hyperlink" Target="https://cs.wikipedia.org/wiki/%C4%8Cesk%C3%A9_st%C5%99edoho%C5%99%C3%AD" TargetMode="External"/><Relationship Id="rId1414" Type="http://schemas.openxmlformats.org/officeDocument/2006/relationships/hyperlink" Target="https://cs.wikipedia.org/wiki/Nedv%C4%9Bz%C3%AD_(Ralsk%C3%A1_pahorkatina)" TargetMode="External"/><Relationship Id="rId1621" Type="http://schemas.openxmlformats.org/officeDocument/2006/relationships/hyperlink" Target="http://www.mapy.cz/" TargetMode="External"/><Relationship Id="rId1859" Type="http://schemas.openxmlformats.org/officeDocument/2006/relationships/hyperlink" Target="https://cs.wikipedia.org/wiki/Javo%C5%99ick%C3%A1_vrchovina" TargetMode="External"/><Relationship Id="rId1719" Type="http://schemas.openxmlformats.org/officeDocument/2006/relationships/hyperlink" Target="http://www.mapy.cz/" TargetMode="External"/><Relationship Id="rId367" Type="http://schemas.openxmlformats.org/officeDocument/2006/relationships/hyperlink" Target="http://www.mapy.cz/" TargetMode="External"/><Relationship Id="rId574" Type="http://schemas.openxmlformats.org/officeDocument/2006/relationships/hyperlink" Target="https://cs.wikipedia.org/wiki/Par%C5%A1ovice" TargetMode="External"/><Relationship Id="rId227" Type="http://schemas.openxmlformats.org/officeDocument/2006/relationships/hyperlink" Target="https://cs.wikipedia.org/wiki/Je%C5%A1t%C4%9Bdsko-koz%C3%A1kovsk%C3%BD_h%C5%99bet" TargetMode="External"/><Relationship Id="rId781" Type="http://schemas.openxmlformats.org/officeDocument/2006/relationships/hyperlink" Target="http://www.mapy.cz/" TargetMode="External"/><Relationship Id="rId879" Type="http://schemas.openxmlformats.org/officeDocument/2006/relationships/hyperlink" Target="https://cs.wikipedia.org/wiki/Lu%C5%BE" TargetMode="External"/><Relationship Id="rId434" Type="http://schemas.openxmlformats.org/officeDocument/2006/relationships/hyperlink" Target="https://cs.wikipedia.org/wiki/T%C4%9Bchov%C3%ADn" TargetMode="External"/><Relationship Id="rId641" Type="http://schemas.openxmlformats.org/officeDocument/2006/relationships/hyperlink" Target="https://cs.wikipedia.org/wiki/Dub_(Ralsk%C3%A1_pahorkatina)" TargetMode="External"/><Relationship Id="rId739" Type="http://schemas.openxmlformats.org/officeDocument/2006/relationships/hyperlink" Target="https://cs.wikipedia.org/wiki/Such%C3%BD_vrch_(Orlick%C3%A9_hory)" TargetMode="External"/><Relationship Id="rId1064" Type="http://schemas.openxmlformats.org/officeDocument/2006/relationships/hyperlink" Target="https://cs.wikipedia.org/wiki/Ji%C4%8D%C3%ADnsk%C3%A1_pahorkatina" TargetMode="External"/><Relationship Id="rId1271" Type="http://schemas.openxmlformats.org/officeDocument/2006/relationships/hyperlink" Target="https://cs.wikipedia.org/wiki/Podho%C5%99%C3%AD_(Svitavsk%C3%A1_pahorkatina)" TargetMode="External"/><Relationship Id="rId1369" Type="http://schemas.openxmlformats.org/officeDocument/2006/relationships/hyperlink" Target="https://cs.wikipedia.org/wiki/%C5%A0luknovsk%C3%A1_pahorkatina" TargetMode="External"/><Relationship Id="rId1576" Type="http://schemas.openxmlformats.org/officeDocument/2006/relationships/hyperlink" Target="https://cs.wikipedia.org/wiki/Hradi%C5%A1t%C4%9B_(Doupovsk%C3%A9_hory)" TargetMode="External"/><Relationship Id="rId501" Type="http://schemas.openxmlformats.org/officeDocument/2006/relationships/hyperlink" Target="https://cs.wikipedia.org/wiki/Debl%C3%ADk" TargetMode="External"/><Relationship Id="rId946" Type="http://schemas.openxmlformats.org/officeDocument/2006/relationships/hyperlink" Target="http://www.mapy.cz/" TargetMode="External"/><Relationship Id="rId1131" Type="http://schemas.openxmlformats.org/officeDocument/2006/relationships/hyperlink" Target="https://cs.wikipedia.org/wiki/K%C5%99enov_(okres_Svitavy)" TargetMode="External"/><Relationship Id="rId1229" Type="http://schemas.openxmlformats.org/officeDocument/2006/relationships/hyperlink" Target="https://cs.wikipedia.org/wiki/B%C3%ADl%C3%A9_Karpaty" TargetMode="External"/><Relationship Id="rId1783" Type="http://schemas.openxmlformats.org/officeDocument/2006/relationships/hyperlink" Target="https://cs.wikipedia.org/wiki/Javorn%C3%A1_(z%C3%A1mek)" TargetMode="External"/><Relationship Id="rId75" Type="http://schemas.openxmlformats.org/officeDocument/2006/relationships/hyperlink" Target="https://cs.wikipedia.org/wiki/%C4%8Cern%C3%A1_Studnice" TargetMode="External"/><Relationship Id="rId806" Type="http://schemas.openxmlformats.org/officeDocument/2006/relationships/hyperlink" Target="https://cs.wikipedia.org/wiki/Ralsk%C3%A1_pahorkatina" TargetMode="External"/><Relationship Id="rId1436" Type="http://schemas.openxmlformats.org/officeDocument/2006/relationships/hyperlink" Target="https://cs.wikipedia.org/wiki/Brni%C5%A1%C5%A5sk%C3%BD_vrch" TargetMode="External"/><Relationship Id="rId1643" Type="http://schemas.openxmlformats.org/officeDocument/2006/relationships/hyperlink" Target="https://cs.wikipedia.org/wiki/Ne%C5%A1t%C4%9Btick%C3%A1_hora" TargetMode="External"/><Relationship Id="rId1850" Type="http://schemas.openxmlformats.org/officeDocument/2006/relationships/hyperlink" Target="http://www.mapy.cz/" TargetMode="External"/><Relationship Id="rId1503" Type="http://schemas.openxmlformats.org/officeDocument/2006/relationships/hyperlink" Target="https://cs.wikipedia.org/wiki/Skuhrov_(hrad)" TargetMode="External"/><Relationship Id="rId1710" Type="http://schemas.openxmlformats.org/officeDocument/2006/relationships/hyperlink" Target="http://www.mapy.cz/" TargetMode="External"/><Relationship Id="rId291" Type="http://schemas.openxmlformats.org/officeDocument/2006/relationships/hyperlink" Target="https://cs.wikipedia.org/wiki/Kazni%C4%8Dov" TargetMode="External"/><Relationship Id="rId1808" Type="http://schemas.openxmlformats.org/officeDocument/2006/relationships/hyperlink" Target="https://cs.wikipedia.org/wiki/Kotou%C4%8D_(%C5%A0tramberk)" TargetMode="External"/><Relationship Id="rId151" Type="http://schemas.openxmlformats.org/officeDocument/2006/relationships/hyperlink" Target="http://www.mapy.cz/" TargetMode="External"/><Relationship Id="rId389" Type="http://schemas.openxmlformats.org/officeDocument/2006/relationships/hyperlink" Target="https://cs.wikipedia.org/wiki/Smrk_(Moravskoslezsk%C3%A9_Beskydy)" TargetMode="External"/><Relationship Id="rId596" Type="http://schemas.openxmlformats.org/officeDocument/2006/relationships/hyperlink" Target="https://cs.wikipedia.org/wiki/Les%C3%A1ky" TargetMode="External"/><Relationship Id="rId249" Type="http://schemas.openxmlformats.org/officeDocument/2006/relationships/hyperlink" Target="https://cs.wikipedia.org/wiki/Ko%C5%A1%C5%A5%C3%A1l_(%C4%8Cesk%C3%A9_st%C5%99edoho%C5%99%C3%AD)" TargetMode="External"/><Relationship Id="rId456" Type="http://schemas.openxmlformats.org/officeDocument/2006/relationships/hyperlink" Target="https://cs.wikipedia.org/wiki/%C5%BDelenick%C3%BD_vrch" TargetMode="External"/><Relationship Id="rId663" Type="http://schemas.openxmlformats.org/officeDocument/2006/relationships/hyperlink" Target="http://www.mapy.cz/" TargetMode="External"/><Relationship Id="rId870" Type="http://schemas.openxmlformats.org/officeDocument/2006/relationships/hyperlink" Target="https://cs.wikipedia.org/wiki/Ham%C5%A1tejnsk%C3%BD_vrch" TargetMode="External"/><Relationship Id="rId1086" Type="http://schemas.openxmlformats.org/officeDocument/2006/relationships/hyperlink" Target="https://cs.wikipedia.org/wiki/Pust%C3%BD_hr%C3%A1dek" TargetMode="External"/><Relationship Id="rId1293" Type="http://schemas.openxmlformats.org/officeDocument/2006/relationships/hyperlink" Target="https://cs.wikipedia.org/wiki/Pohorsk%C3%A1_Ves" TargetMode="External"/><Relationship Id="rId109" Type="http://schemas.openxmlformats.org/officeDocument/2006/relationships/hyperlink" Target="https://cs.wikipedia.org/wiki/Lipt%C3%A1l" TargetMode="External"/><Relationship Id="rId316" Type="http://schemas.openxmlformats.org/officeDocument/2006/relationships/hyperlink" Target="https://cs.wikipedia.org/wiki/B%C3%ADl%C3%A1_sk%C3%A1la_(Krkono%C5%A1e)" TargetMode="External"/><Relationship Id="rId523" Type="http://schemas.openxmlformats.org/officeDocument/2006/relationships/hyperlink" Target="https://cs.wikipedia.org/wiki/Silnice_I/45" TargetMode="External"/><Relationship Id="rId968" Type="http://schemas.openxmlformats.org/officeDocument/2006/relationships/hyperlink" Target="http://www.mapy.cz/" TargetMode="External"/><Relationship Id="rId1153" Type="http://schemas.openxmlformats.org/officeDocument/2006/relationships/hyperlink" Target="https://cs.wikipedia.org/wiki/Hornosvrateck%C3%A1_vrchovina" TargetMode="External"/><Relationship Id="rId1598" Type="http://schemas.openxmlformats.org/officeDocument/2006/relationships/hyperlink" Target="https://cs.wikipedia.org/wiki/Vysokov" TargetMode="External"/><Relationship Id="rId97" Type="http://schemas.openxmlformats.org/officeDocument/2006/relationships/hyperlink" Target="https://cs.wikipedia.org/wiki/Klete%C4%8Dn%C3%A1" TargetMode="External"/><Relationship Id="rId730" Type="http://schemas.openxmlformats.org/officeDocument/2006/relationships/hyperlink" Target="https://cs.wikipedia.org/wiki/%C5%A0vihovsk%C3%A1_vrchovina" TargetMode="External"/><Relationship Id="rId828" Type="http://schemas.openxmlformats.org/officeDocument/2006/relationships/hyperlink" Target="https://cs.wikipedia.org/wiki/Blatensk%C3%A1_pahorkatina" TargetMode="External"/><Relationship Id="rId1013" Type="http://schemas.openxmlformats.org/officeDocument/2006/relationships/hyperlink" Target="https://cs.wikipedia.org/wiki/Lotar%C5%AFv_vrch" TargetMode="External"/><Relationship Id="rId1360" Type="http://schemas.openxmlformats.org/officeDocument/2006/relationships/hyperlink" Target="https://cs.wikipedia.org/wiki/Vla%C5%A1imsk%C3%A1_pahorkatina" TargetMode="External"/><Relationship Id="rId1458" Type="http://schemas.openxmlformats.org/officeDocument/2006/relationships/hyperlink" Target="https://cs.wikipedia.org/wiki/Kamenice_(Z%C3%A1kupy)" TargetMode="External"/><Relationship Id="rId1665" Type="http://schemas.openxmlformats.org/officeDocument/2006/relationships/hyperlink" Target="https://cs.wikipedia.org/wiki/%C5%BDd%C3%ADrec_nad_Doubravou" TargetMode="External"/><Relationship Id="rId1872" Type="http://schemas.openxmlformats.org/officeDocument/2006/relationships/hyperlink" Target="https://cs.wikipedia.org/wiki/P%C5%99%C3%ADdol%C3%AD" TargetMode="External"/><Relationship Id="rId1220" Type="http://schemas.openxmlformats.org/officeDocument/2006/relationships/hyperlink" Target="https://cs.wikipedia.org/wiki/Vizovick%C3%A1_vrchovina" TargetMode="External"/><Relationship Id="rId1318" Type="http://schemas.openxmlformats.org/officeDocument/2006/relationships/hyperlink" Target="https://cs.wikipedia.org/wiki/Broumovsk%C3%A1_vrchovina" TargetMode="External"/><Relationship Id="rId1525" Type="http://schemas.openxmlformats.org/officeDocument/2006/relationships/hyperlink" Target="https://cs.wikipedia.org/wiki/Host%C3%BDnsko-vset%C3%ADnsk%C3%A1_hornatina" TargetMode="External"/><Relationship Id="rId1732" Type="http://schemas.openxmlformats.org/officeDocument/2006/relationships/hyperlink" Target="https://cs.wikipedia.org/wiki/L%C3%A1dv%C3%AD" TargetMode="External"/><Relationship Id="rId24" Type="http://schemas.openxmlformats.org/officeDocument/2006/relationships/hyperlink" Target="https://cs.wikipedia.org/wiki/Mikulovsk%C3%A1_vrchovina" TargetMode="External"/><Relationship Id="rId173" Type="http://schemas.openxmlformats.org/officeDocument/2006/relationships/hyperlink" Target="https://cs.wikipedia.org/wiki/Velk%C3%BD_Zvon" TargetMode="External"/><Relationship Id="rId380" Type="http://schemas.openxmlformats.org/officeDocument/2006/relationships/hyperlink" Target="https://cs.wikipedia.org/wiki/Silnice_II/115" TargetMode="External"/><Relationship Id="rId240" Type="http://schemas.openxmlformats.org/officeDocument/2006/relationships/hyperlink" Target="https://cs.wikipedia.org/wiki/Pa%C5%99ez_(%C4%8Cesk%C3%A9_st%C5%99edoho%C5%99%C3%AD)" TargetMode="External"/><Relationship Id="rId478" Type="http://schemas.openxmlformats.org/officeDocument/2006/relationships/hyperlink" Target="https://cs.wikipedia.org/wiki/Leutersdorf_(Sasko)" TargetMode="External"/><Relationship Id="rId685" Type="http://schemas.openxmlformats.org/officeDocument/2006/relationships/hyperlink" Target="http://www.mapy.cz/" TargetMode="External"/><Relationship Id="rId892" Type="http://schemas.openxmlformats.org/officeDocument/2006/relationships/hyperlink" Target="https://cs.wikipedia.org/wiki/Lukavice_(Str%C3%A1%C5%BEov)" TargetMode="External"/><Relationship Id="rId100" Type="http://schemas.openxmlformats.org/officeDocument/2006/relationships/hyperlink" Target="https://cs.wikipedia.org/wiki/D%C3%A1lnice_D8" TargetMode="External"/><Relationship Id="rId338" Type="http://schemas.openxmlformats.org/officeDocument/2006/relationships/hyperlink" Target="http://www.mapy.cz/" TargetMode="External"/><Relationship Id="rId545" Type="http://schemas.openxmlformats.org/officeDocument/2006/relationships/hyperlink" Target="https://cs.wikipedia.org/wiki/Kohout_(Novohradsk%C3%A9_podh%C5%AF%C5%99%C3%AD)" TargetMode="External"/><Relationship Id="rId752" Type="http://schemas.openxmlformats.org/officeDocument/2006/relationships/hyperlink" Target="https://cs.wikipedia.org/wiki/Ralsk%C3%A1_pahorkatina" TargetMode="External"/><Relationship Id="rId1175" Type="http://schemas.openxmlformats.org/officeDocument/2006/relationships/hyperlink" Target="https://cs.wikipedia.org/wiki/Javorn%C3%ADky" TargetMode="External"/><Relationship Id="rId1382" Type="http://schemas.openxmlformats.org/officeDocument/2006/relationships/hyperlink" Target="https://cs.wikipedia.org/wiki/%C4%8Cesk%C3%A9_st%C5%99edoho%C5%99%C3%AD" TargetMode="External"/><Relationship Id="rId405" Type="http://schemas.openxmlformats.org/officeDocument/2006/relationships/hyperlink" Target="https://cs.wikipedia.org/wiki/%C4%8Cesk%C3%A9_st%C5%99edoho%C5%99%C3%AD" TargetMode="External"/><Relationship Id="rId612" Type="http://schemas.openxmlformats.org/officeDocument/2006/relationships/hyperlink" Target="https://cs.wikipedia.org/wiki/K%C5%99eme%C5%A1nick%C3%A1_vrchovina" TargetMode="External"/><Relationship Id="rId1035" Type="http://schemas.openxmlformats.org/officeDocument/2006/relationships/hyperlink" Target="https://cs.wikipedia.org/wiki/Sedlejov" TargetMode="External"/><Relationship Id="rId1242" Type="http://schemas.openxmlformats.org/officeDocument/2006/relationships/hyperlink" Target="http://www.mapy.cz/" TargetMode="External"/><Relationship Id="rId1687" Type="http://schemas.openxmlformats.org/officeDocument/2006/relationships/hyperlink" Target="https://cs.wikipedia.org/wiki/%C4%8Cesk%C3%A9_st%C5%99edoho%C5%99%C3%AD" TargetMode="External"/><Relationship Id="rId1894" Type="http://schemas.openxmlformats.org/officeDocument/2006/relationships/hyperlink" Target="https://cs.wikipedia.org/wiki/Pecopala" TargetMode="External"/><Relationship Id="rId917" Type="http://schemas.openxmlformats.org/officeDocument/2006/relationships/hyperlink" Target="https://cs.wikipedia.org/wiki/%C4%8Cesk%C3%BD_les" TargetMode="External"/><Relationship Id="rId1102" Type="http://schemas.openxmlformats.org/officeDocument/2006/relationships/hyperlink" Target="https://cs.wikipedia.org/wiki/Doupovsk%C3%A9_hory" TargetMode="External"/><Relationship Id="rId1547" Type="http://schemas.openxmlformats.org/officeDocument/2006/relationships/hyperlink" Target="http://www.mapy.cz/" TargetMode="External"/><Relationship Id="rId1754" Type="http://schemas.openxmlformats.org/officeDocument/2006/relationships/hyperlink" Target="https://cs.wikipedia.org/wiki/Ocasovsk%C3%BD_vrch" TargetMode="External"/><Relationship Id="rId46" Type="http://schemas.openxmlformats.org/officeDocument/2006/relationships/hyperlink" Target="http://www.mapy.cz/" TargetMode="External"/><Relationship Id="rId1407" Type="http://schemas.openxmlformats.org/officeDocument/2006/relationships/hyperlink" Target="http://www.mapy.cz/" TargetMode="External"/><Relationship Id="rId1614" Type="http://schemas.openxmlformats.org/officeDocument/2006/relationships/hyperlink" Target="https://cs.wikipedia.org/wiki/Ji%C4%8D%C3%ADnsk%C3%A1_pahorkatina" TargetMode="External"/><Relationship Id="rId1821" Type="http://schemas.openxmlformats.org/officeDocument/2006/relationships/hyperlink" Target="https://cs.wikipedia.org/wiki/%C5%A0tramberk" TargetMode="External"/><Relationship Id="rId195" Type="http://schemas.openxmlformats.org/officeDocument/2006/relationships/hyperlink" Target="https://cs.wikipedia.org/wiki/%C4%8Cesk%C3%A9_st%C5%99edoho%C5%99%C3%AD" TargetMode="External"/><Relationship Id="rId1919" Type="http://schemas.openxmlformats.org/officeDocument/2006/relationships/hyperlink" Target="https://cs.wikipedia.org/wiki/Srn%C3%AD_u_%C4%8Cesk%C3%A9_L%C3%ADpy" TargetMode="External"/><Relationship Id="rId262" Type="http://schemas.openxmlformats.org/officeDocument/2006/relationships/hyperlink" Target="https://cs.wikipedia.org/wiki/Jansk%C3%A9_%C3%9Adol%C3%AD" TargetMode="External"/><Relationship Id="rId567" Type="http://schemas.openxmlformats.org/officeDocument/2006/relationships/hyperlink" Target="https://cs.wikipedia.org/wiki/Andrl%C5%AFv_chlum" TargetMode="External"/><Relationship Id="rId1197" Type="http://schemas.openxmlformats.org/officeDocument/2006/relationships/hyperlink" Target="https://cs.wikipedia.org/wiki/Rejv%C3%ADz" TargetMode="External"/><Relationship Id="rId122" Type="http://schemas.openxmlformats.org/officeDocument/2006/relationships/hyperlink" Target="http://www.mapy.cz/" TargetMode="External"/><Relationship Id="rId774" Type="http://schemas.openxmlformats.org/officeDocument/2006/relationships/hyperlink" Target="https://cs.wikipedia.org/wiki/Studen%C3%BD_(Orlick%C3%A9_hory)" TargetMode="External"/><Relationship Id="rId981" Type="http://schemas.openxmlformats.org/officeDocument/2006/relationships/hyperlink" Target="https://cs.wikipedia.org/wiki/Vysok%C3%BD_k%C3%A1men_(Javo%C5%99ick%C3%A1_vrchovina)" TargetMode="External"/><Relationship Id="rId1057" Type="http://schemas.openxmlformats.org/officeDocument/2006/relationships/hyperlink" Target="https://cs.wikipedia.org/wiki/Ralsk%C3%A1_pahorkatina" TargetMode="External"/><Relationship Id="rId427" Type="http://schemas.openxmlformats.org/officeDocument/2006/relationships/hyperlink" Target="http://www.mapy.cz/" TargetMode="External"/><Relationship Id="rId634" Type="http://schemas.openxmlformats.org/officeDocument/2006/relationships/hyperlink" Target="http://www.mapy.cz/" TargetMode="External"/><Relationship Id="rId841" Type="http://schemas.openxmlformats.org/officeDocument/2006/relationships/hyperlink" Target="http://www.mapy.cz/" TargetMode="External"/><Relationship Id="rId1264" Type="http://schemas.openxmlformats.org/officeDocument/2006/relationships/hyperlink" Target="http://www.mapy.cz/" TargetMode="External"/><Relationship Id="rId1471" Type="http://schemas.openxmlformats.org/officeDocument/2006/relationships/hyperlink" Target="https://cs.wikipedia.org/wiki/Ple%C5%A1ivec_(%C4%8Cesk%C3%A9_st%C5%99edoho%C5%99%C3%AD,_509_m)" TargetMode="External"/><Relationship Id="rId1569" Type="http://schemas.openxmlformats.org/officeDocument/2006/relationships/hyperlink" Target="https://cs.wikipedia.org/w/index.php?title=P%C5%99%C3%ADtluck%C3%A1_hora" TargetMode="External"/><Relationship Id="rId701" Type="http://schemas.openxmlformats.org/officeDocument/2006/relationships/hyperlink" Target="https://cs.wikipedia.org/wiki/Tepelsk%C3%A1_vrchovina" TargetMode="External"/><Relationship Id="rId939" Type="http://schemas.openxmlformats.org/officeDocument/2006/relationships/hyperlink" Target="http://www.mapy.cz/" TargetMode="External"/><Relationship Id="rId1124" Type="http://schemas.openxmlformats.org/officeDocument/2006/relationships/hyperlink" Target="https://cs.wikipedia.org/wiki/Kel%C4%8Dsk%C3%BD_Javorn%C3%ADk" TargetMode="External"/><Relationship Id="rId1331" Type="http://schemas.openxmlformats.org/officeDocument/2006/relationships/hyperlink" Target="https://cs.wikipedia.org/wiki/Lu%C5%BEick%C3%A9_hory" TargetMode="External"/><Relationship Id="rId1776" Type="http://schemas.openxmlformats.org/officeDocument/2006/relationships/hyperlink" Target="https://cs.wikipedia.org/wiki/%C5%BDivotice_(Vran%C4%8Dice)" TargetMode="External"/><Relationship Id="rId68" Type="http://schemas.openxmlformats.org/officeDocument/2006/relationships/hyperlink" Target="https://cs.wikipedia.org/wiki/Velk%C3%BD_Javorn%C3%ADk" TargetMode="External"/><Relationship Id="rId1429" Type="http://schemas.openxmlformats.org/officeDocument/2006/relationships/hyperlink" Target="https://cs.wikipedia.org/wiki/%C4%8Cupec" TargetMode="External"/><Relationship Id="rId1636" Type="http://schemas.openxmlformats.org/officeDocument/2006/relationships/hyperlink" Target="https://cs.wikipedia.org/wiki/K%C3%A1%C4%8Dov_(Ji%C4%8D%C3%ADnsk%C3%A1_pahorkatina)" TargetMode="External"/><Relationship Id="rId1843" Type="http://schemas.openxmlformats.org/officeDocument/2006/relationships/hyperlink" Target="https://cs.wikipedia.org/wiki/%C5%A0umavsk%C3%A9_podh%C5%AF%C5%99%C3%AD" TargetMode="External"/><Relationship Id="rId1703" Type="http://schemas.openxmlformats.org/officeDocument/2006/relationships/hyperlink" Target="http://www.mapy.cz/" TargetMode="External"/><Relationship Id="rId1910" Type="http://schemas.openxmlformats.org/officeDocument/2006/relationships/hyperlink" Target="https://cs.wikipedia.org/wiki/T%C5%99em%C5%A1%C3%ADn" TargetMode="External"/><Relationship Id="rId284" Type="http://schemas.openxmlformats.org/officeDocument/2006/relationships/hyperlink" Target="http://www.mapy.cz/" TargetMode="External"/><Relationship Id="rId491" Type="http://schemas.openxmlformats.org/officeDocument/2006/relationships/hyperlink" Target="http://www.mapy.cz/" TargetMode="External"/><Relationship Id="rId144" Type="http://schemas.openxmlformats.org/officeDocument/2006/relationships/hyperlink" Target="https://cs.wikipedia.org/wiki/B%C3%ADl%C3%A9_Karpaty" TargetMode="External"/><Relationship Id="rId589" Type="http://schemas.openxmlformats.org/officeDocument/2006/relationships/hyperlink" Target="https://cs.wikipedia.org/wiki/Chotovick%C3%BD_vrch" TargetMode="External"/><Relationship Id="rId796" Type="http://schemas.openxmlformats.org/officeDocument/2006/relationships/hyperlink" Target="https://cs.wikipedia.org/wiki/Provodov" TargetMode="External"/><Relationship Id="rId351" Type="http://schemas.openxmlformats.org/officeDocument/2006/relationships/hyperlink" Target="https://cs.wikipedia.org/wiki/Doln%C3%AD_Kruty" TargetMode="External"/><Relationship Id="rId449" Type="http://schemas.openxmlformats.org/officeDocument/2006/relationships/hyperlink" Target="https://cs.wikipedia.org/wiki/%C4%8C%C3%AD%C5%BEkovy_kameny" TargetMode="External"/><Relationship Id="rId656" Type="http://schemas.openxmlformats.org/officeDocument/2006/relationships/hyperlink" Target="https://cs.wikipedia.org/wiki/Doupovsk%C3%A9_hory" TargetMode="External"/><Relationship Id="rId863" Type="http://schemas.openxmlformats.org/officeDocument/2006/relationships/hyperlink" Target="https://cs.wikipedia.org/wiki/Zub%C5%A1tejn_(hora)" TargetMode="External"/><Relationship Id="rId1079" Type="http://schemas.openxmlformats.org/officeDocument/2006/relationships/hyperlink" Target="https://cs.wikipedia.org/wiki/Sedlo_(%C5%A0umavsk%C3%A9_podh%C5%AF%C5%99%C3%AD)" TargetMode="External"/><Relationship Id="rId1286" Type="http://schemas.openxmlformats.org/officeDocument/2006/relationships/hyperlink" Target="https://cs.wikipedia.org/wiki/Kamenn%C3%BD_vrch_(Hanu%C5%A1ovick%C3%A1_vrchovina)" TargetMode="External"/><Relationship Id="rId1493" Type="http://schemas.openxmlformats.org/officeDocument/2006/relationships/hyperlink" Target="http://www.mapy.cz/" TargetMode="External"/><Relationship Id="rId211" Type="http://schemas.openxmlformats.org/officeDocument/2006/relationships/hyperlink" Target="https://cs.wikipedia.org/wiki/P%C4%9Bnkav%C4%8D%C3%AD_vrch_(Lu%C5%BEick%C3%A9_hory)" TargetMode="External"/><Relationship Id="rId309" Type="http://schemas.openxmlformats.org/officeDocument/2006/relationships/hyperlink" Target="https://cs.wikipedia.org/wiki/Krkono%C5%A1e" TargetMode="External"/><Relationship Id="rId516" Type="http://schemas.openxmlformats.org/officeDocument/2006/relationships/hyperlink" Target="https://cs.wikipedia.org/wiki/Komo%C5%99any_(Most)" TargetMode="External"/><Relationship Id="rId1146" Type="http://schemas.openxmlformats.org/officeDocument/2006/relationships/hyperlink" Target="https://cs.wikipedia.org/wiki/B%C4%9Ble%C4%8D_(%C5%A0vihovsk%C3%A1_vrchovina)" TargetMode="External"/><Relationship Id="rId1798" Type="http://schemas.openxmlformats.org/officeDocument/2006/relationships/hyperlink" Target="http://www.mapy.cz/" TargetMode="External"/><Relationship Id="rId723" Type="http://schemas.openxmlformats.org/officeDocument/2006/relationships/hyperlink" Target="https://cs.wikipedia.org/wiki/Plichtice" TargetMode="External"/><Relationship Id="rId930" Type="http://schemas.openxmlformats.org/officeDocument/2006/relationships/hyperlink" Target="https://cs.wikipedia.org/wiki/Orlick%C3%A9_hory" TargetMode="External"/><Relationship Id="rId1006" Type="http://schemas.openxmlformats.org/officeDocument/2006/relationships/hyperlink" Target="https://cs.wikipedia.org/wiki/Blansko_(hora)" TargetMode="External"/><Relationship Id="rId1353" Type="http://schemas.openxmlformats.org/officeDocument/2006/relationships/hyperlink" Target="https://cs.wikipedia.org/wiki/Moravsk%C3%BD_Beroun" TargetMode="External"/><Relationship Id="rId1560" Type="http://schemas.openxmlformats.org/officeDocument/2006/relationships/hyperlink" Target="https://cs.wikipedia.org/wiki/Mazova_horka" TargetMode="External"/><Relationship Id="rId1658" Type="http://schemas.openxmlformats.org/officeDocument/2006/relationships/hyperlink" Target="https://cs.wikipedia.org/wiki/A%C5%A1" TargetMode="External"/><Relationship Id="rId1865" Type="http://schemas.openxmlformats.org/officeDocument/2006/relationships/hyperlink" Target="https://cs.wikipedia.org/wiki/Javo%C5%99ice" TargetMode="External"/><Relationship Id="rId1213" Type="http://schemas.openxmlformats.org/officeDocument/2006/relationships/hyperlink" Target="https://cs.wikipedia.org/wiki/%C5%A0umava" TargetMode="External"/><Relationship Id="rId1420" Type="http://schemas.openxmlformats.org/officeDocument/2006/relationships/hyperlink" Target="https://cs.wikipedia.org/wiki/Hornosvrateck%C3%A1_vrchovina" TargetMode="External"/><Relationship Id="rId1518" Type="http://schemas.openxmlformats.org/officeDocument/2006/relationships/hyperlink" Target="https://cs.wikipedia.org/wiki/%C5%A0vihovsk%C3%A1_vrchovina" TargetMode="External"/><Relationship Id="rId1725" Type="http://schemas.openxmlformats.org/officeDocument/2006/relationships/hyperlink" Target="https://cs.wikipedia.org/wiki/Z%C3%A1meck%C3%BD_vrch_(K%C5%99ivokl%C3%A1tsk%C3%A1_vrchovina)" TargetMode="External"/><Relationship Id="rId17" Type="http://schemas.openxmlformats.org/officeDocument/2006/relationships/hyperlink" Target="https://cs.wikipedia.org/wiki/Jelenec_(B%C3%ADl%C3%A9_Karpaty)" TargetMode="External"/><Relationship Id="rId166" Type="http://schemas.openxmlformats.org/officeDocument/2006/relationships/hyperlink" Target="https://cs.wikipedia.org/wiki/Va%C5%88ovsk%C3%BD_vrch" TargetMode="External"/><Relationship Id="rId373" Type="http://schemas.openxmlformats.org/officeDocument/2006/relationships/hyperlink" Target="https://cs.wikipedia.org/wiki/P%C5%99%C3%AD%C4%8Dn%C3%BD_vrch" TargetMode="External"/><Relationship Id="rId580" Type="http://schemas.openxmlformats.org/officeDocument/2006/relationships/hyperlink" Target="https://cs.wikipedia.org/wiki/Mar%C5%A1ovick%C3%BD_vrch_(Ralsk%C3%A1_pahorkatina)" TargetMode="External"/><Relationship Id="rId1" Type="http://schemas.openxmlformats.org/officeDocument/2006/relationships/hyperlink" Target="http://www.ultratisicovky.webnode.cz/" TargetMode="External"/><Relationship Id="rId233" Type="http://schemas.openxmlformats.org/officeDocument/2006/relationships/hyperlink" Target="http://www.mapy.cz/" TargetMode="External"/><Relationship Id="rId440" Type="http://schemas.openxmlformats.org/officeDocument/2006/relationships/hyperlink" Target="https://cs.wikipedia.org/wiki/Ka%C5%88kov_(%C4%8Cesk%C3%A9_st%C5%99edoho%C5%99%C3%AD)" TargetMode="External"/><Relationship Id="rId678" Type="http://schemas.openxmlformats.org/officeDocument/2006/relationships/hyperlink" Target="https://cs.wikipedia.org/wiki/Rad%C4%9Bjovice_(okres_Strakonice)" TargetMode="External"/><Relationship Id="rId885" Type="http://schemas.openxmlformats.org/officeDocument/2006/relationships/hyperlink" Target="https://cs.wikipedia.org/wiki/Koberovy" TargetMode="External"/><Relationship Id="rId1070" Type="http://schemas.openxmlformats.org/officeDocument/2006/relationships/hyperlink" Target="http://www.mapy.cz/" TargetMode="External"/><Relationship Id="rId300" Type="http://schemas.openxmlformats.org/officeDocument/2006/relationships/hyperlink" Target="https://cs.wikipedia.org/wiki/Dla%C5%BEov" TargetMode="External"/><Relationship Id="rId538" Type="http://schemas.openxmlformats.org/officeDocument/2006/relationships/hyperlink" Target="http://www.mapy.cz/" TargetMode="External"/><Relationship Id="rId745" Type="http://schemas.openxmlformats.org/officeDocument/2006/relationships/hyperlink" Target="https://cs.wikipedia.org/wiki/Zast%C3%A1vka_(P%C5%99e%C5%A1tice)" TargetMode="External"/><Relationship Id="rId952" Type="http://schemas.openxmlformats.org/officeDocument/2006/relationships/hyperlink" Target="http://www.mapy.cz/" TargetMode="External"/><Relationship Id="rId1168" Type="http://schemas.openxmlformats.org/officeDocument/2006/relationships/hyperlink" Target="https://cs.wikipedia.org/wiki/%C4%8Cerchov" TargetMode="External"/><Relationship Id="rId1375" Type="http://schemas.openxmlformats.org/officeDocument/2006/relationships/hyperlink" Target="https://cs.wikipedia.org/wiki/Kru%C5%A1n%C3%A9_hory" TargetMode="External"/><Relationship Id="rId1582" Type="http://schemas.openxmlformats.org/officeDocument/2006/relationships/hyperlink" Target="https://cs.wikipedia.org/wiki/Lib%C3%ADn_(%C5%A0umavsk%C3%A9_podh%C5%AF%C5%99%C3%AD)" TargetMode="External"/><Relationship Id="rId81" Type="http://schemas.openxmlformats.org/officeDocument/2006/relationships/hyperlink" Target="http://www.mapy.cz/" TargetMode="External"/><Relationship Id="rId605" Type="http://schemas.openxmlformats.org/officeDocument/2006/relationships/hyperlink" Target="https://cs.wikipedia.org/wiki/%C5%A0umavsk%C3%A9_podh%C5%AF%C5%99%C3%AD" TargetMode="External"/><Relationship Id="rId812" Type="http://schemas.openxmlformats.org/officeDocument/2006/relationships/hyperlink" Target="https://cs.wikipedia.org/wiki/Vizovick%C3%A1_vrchovina" TargetMode="External"/><Relationship Id="rId1028" Type="http://schemas.openxmlformats.org/officeDocument/2006/relationships/hyperlink" Target="https://cs.wikipedia.org/wiki/Svratka_(okres_%C5%BD%C4%8F%C3%A1r_nad_S%C3%A1zavou)" TargetMode="External"/><Relationship Id="rId1235" Type="http://schemas.openxmlformats.org/officeDocument/2006/relationships/hyperlink" Target="https://cs.wikipedia.org/wiki/Pod%C4%8Deskolesk%C3%A1_pahorkatina" TargetMode="External"/><Relationship Id="rId1442" Type="http://schemas.openxmlformats.org/officeDocument/2006/relationships/hyperlink" Target="https://cs.wikipedia.org/wiki/Mal%C5%A1%C3%ADn" TargetMode="External"/><Relationship Id="rId1887" Type="http://schemas.openxmlformats.org/officeDocument/2006/relationships/hyperlink" Target="http://www.mapy.cz/" TargetMode="External"/><Relationship Id="rId1302" Type="http://schemas.openxmlformats.org/officeDocument/2006/relationships/hyperlink" Target="https://cs.wikipedia.org/wiki/Ostrov%C3%A1nky" TargetMode="External"/><Relationship Id="rId1747" Type="http://schemas.openxmlformats.org/officeDocument/2006/relationships/hyperlink" Target="https://cs.wikipedia.org/w/index.php?title=Velk%C3%A1_Hej%C5%A1ovina&amp;redirect=no" TargetMode="External"/><Relationship Id="rId39" Type="http://schemas.openxmlformats.org/officeDocument/2006/relationships/hyperlink" Target="https://cs.wikipedia.org/wiki/Proklest" TargetMode="External"/><Relationship Id="rId1607" Type="http://schemas.openxmlformats.org/officeDocument/2006/relationships/hyperlink" Target="https://cs.wikipedia.org/wiki/Smr%C4%8Diny" TargetMode="External"/><Relationship Id="rId1814" Type="http://schemas.openxmlformats.org/officeDocument/2006/relationships/hyperlink" Target="https://cs.wikipedia.org/wiki/Sochov%C3%A1" TargetMode="External"/><Relationship Id="rId188" Type="http://schemas.openxmlformats.org/officeDocument/2006/relationships/hyperlink" Target="https://cs.wikipedia.org/wiki/Jonsdorf" TargetMode="External"/><Relationship Id="rId395" Type="http://schemas.openxmlformats.org/officeDocument/2006/relationships/hyperlink" Target="https://cs.wikipedia.org/wiki/%C5%A0umavsk%C3%A9_podh%C5%AF%C5%99%C3%AD" TargetMode="External"/><Relationship Id="rId255" Type="http://schemas.openxmlformats.org/officeDocument/2006/relationships/hyperlink" Target="https://cs.wikipedia.org/wiki/Ortel_(Cvikovsk%C3%A1_pahorkatina)" TargetMode="External"/><Relationship Id="rId462" Type="http://schemas.openxmlformats.org/officeDocument/2006/relationships/hyperlink" Target="https://cs.wikipedia.org/wiki/Bukovec_(Drahansk%C3%A1_vrchovina)" TargetMode="External"/><Relationship Id="rId1092" Type="http://schemas.openxmlformats.org/officeDocument/2006/relationships/hyperlink" Target="https://cs.wikipedia.org/wiki/Mosteck%C3%A9_jezero" TargetMode="External"/><Relationship Id="rId1397" Type="http://schemas.openxmlformats.org/officeDocument/2006/relationships/hyperlink" Target="http://www.mapy.cz/" TargetMode="External"/><Relationship Id="rId115" Type="http://schemas.openxmlformats.org/officeDocument/2006/relationships/hyperlink" Target="https://cs.wikipedia.org/wiki/%C5%A0vihovsk%C3%A1_vrchovina" TargetMode="External"/><Relationship Id="rId322" Type="http://schemas.openxmlformats.org/officeDocument/2006/relationships/hyperlink" Target="https://cs.wikipedia.org/wiki/Obl%C3%ADk_(%C4%8Cesk%C3%A9_st%C5%99edoho%C5%99%C3%AD)" TargetMode="External"/><Relationship Id="rId767" Type="http://schemas.openxmlformats.org/officeDocument/2006/relationships/hyperlink" Target="http://www.mapy.cz/" TargetMode="External"/><Relationship Id="rId974" Type="http://schemas.openxmlformats.org/officeDocument/2006/relationships/hyperlink" Target="https://cs.wikipedia.org/wiki/P%C5%99iv%C3%BD%C5%A1ina" TargetMode="External"/><Relationship Id="rId627" Type="http://schemas.openxmlformats.org/officeDocument/2006/relationships/hyperlink" Target="https://cs.wikipedia.org/wiki/Kluk_(%C5%A0umavsk%C3%A9_podh%C5%AF%C5%99%C3%AD)" TargetMode="External"/><Relationship Id="rId834" Type="http://schemas.openxmlformats.org/officeDocument/2006/relationships/hyperlink" Target="http://www.mapy.cz/" TargetMode="External"/><Relationship Id="rId1257" Type="http://schemas.openxmlformats.org/officeDocument/2006/relationships/hyperlink" Target="http://www.mapy.cz/" TargetMode="External"/><Relationship Id="rId1464" Type="http://schemas.openxmlformats.org/officeDocument/2006/relationships/hyperlink" Target="https://cs.wikipedia.org/wiki/Boskovick%C3%A1_br%C3%A1zda" TargetMode="External"/><Relationship Id="rId1671" Type="http://schemas.openxmlformats.org/officeDocument/2006/relationships/hyperlink" Target="https://cs.wikipedia.org/wiki/Ho%C5%99ovick%C3%A1_pahorkatina" TargetMode="External"/><Relationship Id="rId901" Type="http://schemas.openxmlformats.org/officeDocument/2006/relationships/hyperlink" Target="https://cs.wikipedia.org/wiki/%C4%8Cejkovy" TargetMode="External"/><Relationship Id="rId1117" Type="http://schemas.openxmlformats.org/officeDocument/2006/relationships/hyperlink" Target="https://cs.wikipedia.org/wiki/Host%C3%BDn" TargetMode="External"/><Relationship Id="rId1324" Type="http://schemas.openxmlformats.org/officeDocument/2006/relationships/hyperlink" Target="http://www.mapy.cz/" TargetMode="External"/><Relationship Id="rId1531" Type="http://schemas.openxmlformats.org/officeDocument/2006/relationships/hyperlink" Target="https://cs.wikipedia.org/wiki/Novohradsk%C3%A9_podh%C5%AF%C5%99%C3%AD" TargetMode="External"/><Relationship Id="rId1769" Type="http://schemas.openxmlformats.org/officeDocument/2006/relationships/hyperlink" Target="https://cs.wikipedia.org/wiki/Ostopovice" TargetMode="External"/><Relationship Id="rId30" Type="http://schemas.openxmlformats.org/officeDocument/2006/relationships/hyperlink" Target="https://cs.wikipedia.org/wiki/Kr%C3%A1loveck%C3%BD_%C5%A0pi%C4%8D%C3%A1k" TargetMode="External"/><Relationship Id="rId1629" Type="http://schemas.openxmlformats.org/officeDocument/2006/relationships/hyperlink" Target="http://www.mapy.cz/" TargetMode="External"/><Relationship Id="rId1836" Type="http://schemas.openxmlformats.org/officeDocument/2006/relationships/hyperlink" Target="https://cs.wikipedia.org/wiki/Mravene%C4%8Dn%C3%ADk_(Hrub%C3%BD_Jesen%C3%ADk)" TargetMode="External"/><Relationship Id="rId1903" Type="http://schemas.openxmlformats.org/officeDocument/2006/relationships/hyperlink" Target="https://cs.wikipedia.org/wiki/Sirsk%C3%A1_hora" TargetMode="External"/><Relationship Id="rId277" Type="http://schemas.openxmlformats.org/officeDocument/2006/relationships/hyperlink" Target="https://cs.wikipedia.org/wiki/Podbeskydsk%C3%A1_pahorkatina" TargetMode="External"/><Relationship Id="rId484" Type="http://schemas.openxmlformats.org/officeDocument/2006/relationships/hyperlink" Target="https://cs.wikipedia.org/wiki/Podorlick%C3%A1_pahorkatina" TargetMode="External"/><Relationship Id="rId137" Type="http://schemas.openxmlformats.org/officeDocument/2006/relationships/hyperlink" Target="https://cs.wikipedia.org/wiki/Kru%C5%A1n%C3%A9_hory" TargetMode="External"/><Relationship Id="rId344" Type="http://schemas.openxmlformats.org/officeDocument/2006/relationships/hyperlink" Target="https://cs.wikipedia.org/wiki/Str%C3%A1%C5%BEn%C3%BD_vrch_(%C4%8Cesk%C3%A9_st%C5%99edoho%C5%99%C3%AD)" TargetMode="External"/><Relationship Id="rId691" Type="http://schemas.openxmlformats.org/officeDocument/2006/relationships/hyperlink" Target="https://cs.wikipedia.org/wiki/Bochov" TargetMode="External"/><Relationship Id="rId789" Type="http://schemas.openxmlformats.org/officeDocument/2006/relationships/hyperlink" Target="https://cs.wikipedia.org/wiki/Ortel_(Cvikovsk%C3%A1_pahorkatina)" TargetMode="External"/><Relationship Id="rId996" Type="http://schemas.openxmlformats.org/officeDocument/2006/relationships/hyperlink" Target="https://cs.wikipedia.org/wiki/Rudolf%C5%AFv_k%C3%A1men" TargetMode="External"/><Relationship Id="rId551" Type="http://schemas.openxmlformats.org/officeDocument/2006/relationships/hyperlink" Target="https://cs.wikipedia.org/wiki/Kr%C3%A1sn%C3%A1_L%C3%ADpa" TargetMode="External"/><Relationship Id="rId649" Type="http://schemas.openxmlformats.org/officeDocument/2006/relationships/hyperlink" Target="https://cs.wikipedia.org/wiki/Nov%C3%A1_Ves_(okres_%C4%8Cesk%C3%BD_Krumlov)" TargetMode="External"/><Relationship Id="rId856" Type="http://schemas.openxmlformats.org/officeDocument/2006/relationships/hyperlink" Target="http://www.mapy.cz/" TargetMode="External"/><Relationship Id="rId1181" Type="http://schemas.openxmlformats.org/officeDocument/2006/relationships/hyperlink" Target="http://www.mapy.cz/" TargetMode="External"/><Relationship Id="rId1279" Type="http://schemas.openxmlformats.org/officeDocument/2006/relationships/hyperlink" Target="https://cs.wikipedia.org/wiki/H%C5%99eben%C3%A1%C4%8D_(Fr%C3%BDdlantsk%C3%A1_pahorkatina)" TargetMode="External"/><Relationship Id="rId1486" Type="http://schemas.openxmlformats.org/officeDocument/2006/relationships/hyperlink" Target="https://cs.wikipedia.org/wiki/Krkono%C5%A1sk%C3%A9_podh%C5%AF%C5%99%C3%AD" TargetMode="External"/><Relationship Id="rId204" Type="http://schemas.openxmlformats.org/officeDocument/2006/relationships/hyperlink" Target="https://cs.wikipedia.org/wiki/Bo%C5%99e%C5%88" TargetMode="External"/><Relationship Id="rId411" Type="http://schemas.openxmlformats.org/officeDocument/2006/relationships/hyperlink" Target="https://cs.wikipedia.org/wiki/Ralsk%C3%A1_pahorkatina" TargetMode="External"/><Relationship Id="rId509" Type="http://schemas.openxmlformats.org/officeDocument/2006/relationships/hyperlink" Target="https://cs.wikipedia.org/wiki/Medv%C4%9Bd%C3%AD_vrch" TargetMode="External"/><Relationship Id="rId1041" Type="http://schemas.openxmlformats.org/officeDocument/2006/relationships/hyperlink" Target="https://cs.wikipedia.org/wiki/Barto%C5%A1ovice_v_Orlick%C3%BDch_hor%C3%A1ch" TargetMode="External"/><Relationship Id="rId1139" Type="http://schemas.openxmlformats.org/officeDocument/2006/relationships/hyperlink" Target="http://www.mapy.cz/" TargetMode="External"/><Relationship Id="rId1346" Type="http://schemas.openxmlformats.org/officeDocument/2006/relationships/hyperlink" Target="https://cs.wikipedia.org/wiki/Hol%C4%8Dovice" TargetMode="External"/><Relationship Id="rId1693" Type="http://schemas.openxmlformats.org/officeDocument/2006/relationships/hyperlink" Target="https://cs.wikipedia.org/wiki/%C4%8Cesk%C3%A9_st%C5%99edoho%C5%99%C3%AD" TargetMode="External"/><Relationship Id="rId716" Type="http://schemas.openxmlformats.org/officeDocument/2006/relationships/hyperlink" Target="https://cs.wikipedia.org/wiki/T%C5%99ebou%C5%88sk%C3%BD_vrch" TargetMode="External"/><Relationship Id="rId923" Type="http://schemas.openxmlformats.org/officeDocument/2006/relationships/hyperlink" Target="https://cs.wikipedia.org/wiki/%C5%A0umavsk%C3%A9_podh%C5%AF%C5%99%C3%AD" TargetMode="External"/><Relationship Id="rId1553" Type="http://schemas.openxmlformats.org/officeDocument/2006/relationships/hyperlink" Target="http://www.mapy.cz/" TargetMode="External"/><Relationship Id="rId1760" Type="http://schemas.openxmlformats.org/officeDocument/2006/relationships/hyperlink" Target="https://cs.wikipedia.org/wiki/Modl%C3%ADn" TargetMode="External"/><Relationship Id="rId1858" Type="http://schemas.openxmlformats.org/officeDocument/2006/relationships/hyperlink" Target="https://cs.wikipedia.org/wiki/Hradisko_(Javo%C5%99ick%C3%A1_vrchovina)" TargetMode="External"/><Relationship Id="rId52" Type="http://schemas.openxmlformats.org/officeDocument/2006/relationships/hyperlink" Target="https://cs.wikipedia.org/wiki/Sv%C4%9Btl%C3%A1" TargetMode="External"/><Relationship Id="rId1206" Type="http://schemas.openxmlformats.org/officeDocument/2006/relationships/hyperlink" Target="https://cs.wikipedia.org/wiki/N%C3%ADzk%C3%BD_Jesen%C3%ADk" TargetMode="External"/><Relationship Id="rId1413" Type="http://schemas.openxmlformats.org/officeDocument/2006/relationships/hyperlink" Target="https://cs.wikipedia.org/wiki/Ple%C5%A1ivec_(Lu%C5%BEick%C3%A9_hory,_597_m)" TargetMode="External"/><Relationship Id="rId1620" Type="http://schemas.openxmlformats.org/officeDocument/2006/relationships/hyperlink" Target="https://cs.wikipedia.org/wiki/%C4%8Cesk%C3%A9_st%C5%99edoho%C5%99%C3%AD" TargetMode="External"/><Relationship Id="rId1718" Type="http://schemas.openxmlformats.org/officeDocument/2006/relationships/hyperlink" Target="http://www.mapy.cz/" TargetMode="External"/><Relationship Id="rId299" Type="http://schemas.openxmlformats.org/officeDocument/2006/relationships/hyperlink" Target="https://cs.wikipedia.org/wiki/Moravsk%C3%A1_T%C5%99ebov%C3%A1" TargetMode="External"/><Relationship Id="rId159" Type="http://schemas.openxmlformats.org/officeDocument/2006/relationships/hyperlink" Target="https://cs.wikipedia.org/wiki/Hvozd_(Lu%C5%BEick%C3%A9_hory)" TargetMode="External"/><Relationship Id="rId366" Type="http://schemas.openxmlformats.org/officeDocument/2006/relationships/hyperlink" Target="https://cs.wikipedia.org/wiki/Hanu%C5%A1ovick%C3%A1_vrchovina" TargetMode="External"/><Relationship Id="rId573" Type="http://schemas.openxmlformats.org/officeDocument/2006/relationships/hyperlink" Target="https://cs.wikipedia.org/wiki/Klatovy" TargetMode="External"/><Relationship Id="rId780" Type="http://schemas.openxmlformats.org/officeDocument/2006/relationships/hyperlink" Target="https://cs.wikipedia.org/wiki/%C5%BD%C4%8F%C3%A1r_(Brdsk%C3%A1_vrchovina)" TargetMode="External"/><Relationship Id="rId226" Type="http://schemas.openxmlformats.org/officeDocument/2006/relationships/hyperlink" Target="https://cs.wikipedia.org/wiki/Lu%C5%BEick%C3%A9_hory" TargetMode="External"/><Relationship Id="rId433" Type="http://schemas.openxmlformats.org/officeDocument/2006/relationships/hyperlink" Target="https://cs.wikipedia.org/wiki/Kamenn%C3%BD_vrch_(Hanu%C5%A1ovick%C3%A1_vrchovina)" TargetMode="External"/><Relationship Id="rId878" Type="http://schemas.openxmlformats.org/officeDocument/2006/relationships/hyperlink" Target="https://cs.wikipedia.org/wiki/P%C5%99imda_(%C4%8Cesk%C3%BD_les)" TargetMode="External"/><Relationship Id="rId1063" Type="http://schemas.openxmlformats.org/officeDocument/2006/relationships/hyperlink" Target="https://cs.wikipedia.org/wiki/Hanu%C5%A1ovick%C3%A1_vrchovina" TargetMode="External"/><Relationship Id="rId1270" Type="http://schemas.openxmlformats.org/officeDocument/2006/relationships/hyperlink" Target="https://cs.wikipedia.org/wiki/D%C5%BEb%C3%A1ny" TargetMode="External"/><Relationship Id="rId640" Type="http://schemas.openxmlformats.org/officeDocument/2006/relationships/hyperlink" Target="https://cs.wikipedia.org/wiki/Chlum_(%C5%A0umava)" TargetMode="External"/><Relationship Id="rId738" Type="http://schemas.openxmlformats.org/officeDocument/2006/relationships/hyperlink" Target="https://cs.wikipedia.org/wiki/Medv%C4%9Bd%C3%AD_hora_(p%C5%99%C3%ADrodn%C3%AD_pam%C3%A1tka)" TargetMode="External"/><Relationship Id="rId945" Type="http://schemas.openxmlformats.org/officeDocument/2006/relationships/hyperlink" Target="http://www.mapy.cz/" TargetMode="External"/><Relationship Id="rId1368" Type="http://schemas.openxmlformats.org/officeDocument/2006/relationships/hyperlink" Target="https://cs.wikipedia.org/wiki/Jizersk%C3%A9_hory" TargetMode="External"/><Relationship Id="rId1575" Type="http://schemas.openxmlformats.org/officeDocument/2006/relationships/hyperlink" Target="https://cs.wikipedia.org/wiki/Troja%C4%8Dka" TargetMode="External"/><Relationship Id="rId1782" Type="http://schemas.openxmlformats.org/officeDocument/2006/relationships/hyperlink" Target="https://cs.wikipedia.org/wiki/%C4%8Cesk%C3%BD_Chloumek" TargetMode="External"/><Relationship Id="rId74" Type="http://schemas.openxmlformats.org/officeDocument/2006/relationships/hyperlink" Target="https://cs.wikipedia.org/wiki/Hradi%C5%A1t%C4%9B_(Doupovsk%C3%A9_hory)" TargetMode="External"/><Relationship Id="rId500" Type="http://schemas.openxmlformats.org/officeDocument/2006/relationships/hyperlink" Target="https://cs.wikipedia.org/wiki/%C3%9Aho%C5%A1%C5%A5" TargetMode="External"/><Relationship Id="rId805" Type="http://schemas.openxmlformats.org/officeDocument/2006/relationships/hyperlink" Target="https://cs.wikipedia.org/wiki/Ostrova%C4%8Dice" TargetMode="External"/><Relationship Id="rId1130" Type="http://schemas.openxmlformats.org/officeDocument/2006/relationships/hyperlink" Target="https://cs.wikipedia.org/wiki/%C5%A0anov_(okres_Zl%C3%ADn)" TargetMode="External"/><Relationship Id="rId1228" Type="http://schemas.openxmlformats.org/officeDocument/2006/relationships/hyperlink" Target="https://cs.wikipedia.org/wiki/Rakovnick%C3%A1_pahorkatina" TargetMode="External"/><Relationship Id="rId1435" Type="http://schemas.openxmlformats.org/officeDocument/2006/relationships/hyperlink" Target="https://cs.wikipedia.org/wiki/Velk%C3%BD_Be%C5%A1kovsk%C3%BD_kopec" TargetMode="External"/><Relationship Id="rId1642" Type="http://schemas.openxmlformats.org/officeDocument/2006/relationships/hyperlink" Target="https://cs.wikipedia.org/wiki/Vestec_(hora)" TargetMode="External"/><Relationship Id="rId1502" Type="http://schemas.openxmlformats.org/officeDocument/2006/relationships/hyperlink" Target="https://cs.wikipedia.org/w/index.php?title=Velk%C3%BD_Lopen%C3%ADk_(B%C3%ADl%C3%A9_Karpaty)" TargetMode="External"/><Relationship Id="rId1807" Type="http://schemas.openxmlformats.org/officeDocument/2006/relationships/hyperlink" Target="https://cs.wikipedia.org/wiki/Chlum_(Bene%C5%A1ovsk%C3%A1_pahorkatina,_506_m)" TargetMode="External"/><Relationship Id="rId290" Type="http://schemas.openxmlformats.org/officeDocument/2006/relationships/hyperlink" Target="https://cs.wikipedia.org/wiki/P%C3%ADsek_(Brdsk%C3%A1_vrchovina)" TargetMode="External"/><Relationship Id="rId388" Type="http://schemas.openxmlformats.org/officeDocument/2006/relationships/hyperlink" Target="https://cs.wikipedia.org/wiki/Anensk%C3%BD_vrch_(Orlick%C3%A9_hory)" TargetMode="External"/><Relationship Id="rId150" Type="http://schemas.openxmlformats.org/officeDocument/2006/relationships/hyperlink" Target="http://www.mapy.cz/" TargetMode="External"/><Relationship Id="rId595" Type="http://schemas.openxmlformats.org/officeDocument/2006/relationships/hyperlink" Target="https://cs.wikipedia.org/wiki/Brunt%C3%A1l" TargetMode="External"/><Relationship Id="rId248" Type="http://schemas.openxmlformats.org/officeDocument/2006/relationships/hyperlink" Target="http://www.mapy.cz/" TargetMode="External"/><Relationship Id="rId455" Type="http://schemas.openxmlformats.org/officeDocument/2006/relationships/hyperlink" Target="https://cs.wikipedia.org/wiki/Vl%C4%8D%C3%AD_hora_(%C4%8Cesk%C3%A9_st%C5%99edoho%C5%99%C3%AD)" TargetMode="External"/><Relationship Id="rId662" Type="http://schemas.openxmlformats.org/officeDocument/2006/relationships/hyperlink" Target="http://www.mapy.cz/" TargetMode="External"/><Relationship Id="rId1085" Type="http://schemas.openxmlformats.org/officeDocument/2006/relationships/hyperlink" Target="https://cs.wikipedia.org/w/index.php?title=Kru%C5%A1n%C3%A1_hora" TargetMode="External"/><Relationship Id="rId1292" Type="http://schemas.openxmlformats.org/officeDocument/2006/relationships/hyperlink" Target="https://cs.wikipedia.org/wiki/Chotovick%C3%BD_vrch" TargetMode="External"/><Relationship Id="rId108" Type="http://schemas.openxmlformats.org/officeDocument/2006/relationships/hyperlink" Target="https://cs.wikipedia.org/wiki/Poledn%C3%ADk_(Jizersk%C3%A9_hory)" TargetMode="External"/><Relationship Id="rId315" Type="http://schemas.openxmlformats.org/officeDocument/2006/relationships/hyperlink" Target="https://cs.wikipedia.org/wiki/Ran%C3%A1_(%C4%8Cesk%C3%A9_st%C5%99edoho%C5%99%C3%AD)" TargetMode="External"/><Relationship Id="rId522" Type="http://schemas.openxmlformats.org/officeDocument/2006/relationships/hyperlink" Target="https://cs.wikipedia.org/wiki/Bor%C5%AFvkov%C3%A1_hora" TargetMode="External"/><Relationship Id="rId967" Type="http://schemas.openxmlformats.org/officeDocument/2006/relationships/hyperlink" Target="http://www.mapy.cz/" TargetMode="External"/><Relationship Id="rId1152" Type="http://schemas.openxmlformats.org/officeDocument/2006/relationships/hyperlink" Target="https://cs.wikipedia.org/wiki/%C5%A0umavsk%C3%A9_podh%C5%AF%C5%99%C3%AD" TargetMode="External"/><Relationship Id="rId1597" Type="http://schemas.openxmlformats.org/officeDocument/2006/relationships/hyperlink" Target="https://cs.wikipedia.org/wiki/Pr%C3%A1che%C5%88_(Kamenick%C3%BD_%C5%A0enov)" TargetMode="External"/><Relationship Id="rId96" Type="http://schemas.openxmlformats.org/officeDocument/2006/relationships/hyperlink" Target="https://cs.wikipedia.org/wiki/Orl%C3%ADk_(Hrub%C3%BD_Jesen%C3%ADk)" TargetMode="External"/><Relationship Id="rId827" Type="http://schemas.openxmlformats.org/officeDocument/2006/relationships/hyperlink" Target="https://cs.wikipedia.org/wiki/Rychlebsk%C3%A9_hory" TargetMode="External"/><Relationship Id="rId1012" Type="http://schemas.openxmlformats.org/officeDocument/2006/relationships/hyperlink" Target="https://cs.wikipedia.org/wiki/Kru%C5%A1n%C3%A1_hora" TargetMode="External"/><Relationship Id="rId1457" Type="http://schemas.openxmlformats.org/officeDocument/2006/relationships/hyperlink" Target="https://cs.wikipedia.org/wiki/%C5%A0t%C3%ADtary" TargetMode="External"/><Relationship Id="rId1664" Type="http://schemas.openxmlformats.org/officeDocument/2006/relationships/hyperlink" Target="https://cs.wikipedia.org/wiki/Babiny_I" TargetMode="External"/><Relationship Id="rId1871" Type="http://schemas.openxmlformats.org/officeDocument/2006/relationships/hyperlink" Target="https://cs.wikipedia.org/wiki/Kr%C3%A1loveck%C3%BD_%C5%A0pi%C4%8D%C3%A1k" TargetMode="External"/><Relationship Id="rId1317" Type="http://schemas.openxmlformats.org/officeDocument/2006/relationships/hyperlink" Target="https://cs.wikipedia.org/wiki/Blatensk%C3%A1_pahorkatina" TargetMode="External"/><Relationship Id="rId1524" Type="http://schemas.openxmlformats.org/officeDocument/2006/relationships/hyperlink" Target="https://cs.wikipedia.org/wiki/Kru%C5%A1n%C3%A9_hory" TargetMode="External"/><Relationship Id="rId1731" Type="http://schemas.openxmlformats.org/officeDocument/2006/relationships/hyperlink" Target="https://cs.wikipedia.org/wiki/Pramen%C3%A1%C4%8D_(Kru%C5%A1n%C3%A9_hory)" TargetMode="External"/><Relationship Id="rId23" Type="http://schemas.openxmlformats.org/officeDocument/2006/relationships/hyperlink" Target="https://cs.wikipedia.org/wiki/%C4%8Cesk%C3%BD_les" TargetMode="External"/><Relationship Id="rId1829" Type="http://schemas.openxmlformats.org/officeDocument/2006/relationships/hyperlink" Target="http://www.mapy.cz/" TargetMode="External"/><Relationship Id="rId172" Type="http://schemas.openxmlformats.org/officeDocument/2006/relationships/hyperlink" Target="https://cs.wikipedia.org/wiki/V%C3%ADtk%C5%AFv_k%C3%A1men_(%C5%A0umava)" TargetMode="External"/><Relationship Id="rId477" Type="http://schemas.openxmlformats.org/officeDocument/2006/relationships/hyperlink" Target="https://cs.wikipedia.org/wiki/Volfartice" TargetMode="External"/><Relationship Id="rId684" Type="http://schemas.openxmlformats.org/officeDocument/2006/relationships/hyperlink" Target="http://www.mapy.cz/" TargetMode="External"/><Relationship Id="rId337" Type="http://schemas.openxmlformats.org/officeDocument/2006/relationships/hyperlink" Target="http://www.mapy.cz/" TargetMode="External"/><Relationship Id="rId891" Type="http://schemas.openxmlformats.org/officeDocument/2006/relationships/hyperlink" Target="https://cs.wikipedia.org/wiki/P%C5%99imda_(%C4%8Cesk%C3%BD_les)" TargetMode="External"/><Relationship Id="rId989" Type="http://schemas.openxmlformats.org/officeDocument/2006/relationships/hyperlink" Target="http://www.mapy.cz/" TargetMode="External"/><Relationship Id="rId544" Type="http://schemas.openxmlformats.org/officeDocument/2006/relationships/hyperlink" Target="https://cs.wikipedia.org/wiki/Ch%C5%99ibsk%C3%BD_vrch" TargetMode="External"/><Relationship Id="rId751" Type="http://schemas.openxmlformats.org/officeDocument/2006/relationships/hyperlink" Target="https://cs.wikipedia.org/wiki/%C4%8Cesk%C3%A9_st%C5%99edoho%C5%99%C3%AD" TargetMode="External"/><Relationship Id="rId849" Type="http://schemas.openxmlformats.org/officeDocument/2006/relationships/hyperlink" Target="http://www.mapy.cz/" TargetMode="External"/><Relationship Id="rId1174" Type="http://schemas.openxmlformats.org/officeDocument/2006/relationships/hyperlink" Target="https://cs.wikipedia.org/wiki/Vr%C3%A1%C5%BE_(okres_Beroun)" TargetMode="External"/><Relationship Id="rId1381" Type="http://schemas.openxmlformats.org/officeDocument/2006/relationships/hyperlink" Target="https://cs.wikipedia.org/wiki/Jevi%C5%A1ovick%C3%A1_pahorkatina" TargetMode="External"/><Relationship Id="rId1479" Type="http://schemas.openxmlformats.org/officeDocument/2006/relationships/hyperlink" Target="https://cs.wikipedia.org/wiki/%C4%8Cer%C4%8Dansk%C3%BD_chlum" TargetMode="External"/><Relationship Id="rId1686" Type="http://schemas.openxmlformats.org/officeDocument/2006/relationships/hyperlink" Target="https://cs.wikipedia.org/wiki/%C4%8Cesk%C3%A9_st%C5%99edoho%C5%99%C3%AD" TargetMode="External"/><Relationship Id="rId404" Type="http://schemas.openxmlformats.org/officeDocument/2006/relationships/hyperlink" Target="https://cs.wikipedia.org/wiki/Drahansk%C3%A1_vrchovina" TargetMode="External"/><Relationship Id="rId611" Type="http://schemas.openxmlformats.org/officeDocument/2006/relationships/hyperlink" Target="https://cs.wikipedia.org/wiki/D%C4%9B%C4%8D%C3%ADnsk%C3%A1_vrchovina" TargetMode="External"/><Relationship Id="rId1034" Type="http://schemas.openxmlformats.org/officeDocument/2006/relationships/hyperlink" Target="https://cs.wikipedia.org/wiki/%C5%A0umavsk%C3%A9_Ho%C5%A1tice" TargetMode="External"/><Relationship Id="rId1241" Type="http://schemas.openxmlformats.org/officeDocument/2006/relationships/hyperlink" Target="http://www.mapy.cz/" TargetMode="External"/><Relationship Id="rId1339" Type="http://schemas.openxmlformats.org/officeDocument/2006/relationships/hyperlink" Target="https://cs.wikipedia.org/wiki/Slune%C4%8Dn%C3%A1_(N%C3%ADzk%C3%BD_Jesen%C3%ADk)" TargetMode="External"/><Relationship Id="rId1893" Type="http://schemas.openxmlformats.org/officeDocument/2006/relationships/hyperlink" Target="https://cs.wikipedia.org/wiki/Str%C3%A1%C5%BEn%C3%BD_(Ralsk%C3%A1_pahorkatina,_492_m)" TargetMode="External"/><Relationship Id="rId709" Type="http://schemas.openxmlformats.org/officeDocument/2006/relationships/hyperlink" Target="http://www.mapy.cz/" TargetMode="External"/><Relationship Id="rId916" Type="http://schemas.openxmlformats.org/officeDocument/2006/relationships/hyperlink" Target="https://cs.wikipedia.org/wiki/V%C5%A1erubsk%C3%A1_vrchovina" TargetMode="External"/><Relationship Id="rId1101" Type="http://schemas.openxmlformats.org/officeDocument/2006/relationships/hyperlink" Target="https://cs.wikipedia.org/wiki/%C4%8Cesk%C3%BD_les" TargetMode="External"/><Relationship Id="rId1546" Type="http://schemas.openxmlformats.org/officeDocument/2006/relationships/hyperlink" Target="http://www.mapy.cz/" TargetMode="External"/><Relationship Id="rId1753" Type="http://schemas.openxmlformats.org/officeDocument/2006/relationships/hyperlink" Target="https://cs.wikipedia.org/wiki/Ocasovsk%C3%BD_vrch" TargetMode="External"/><Relationship Id="rId45" Type="http://schemas.openxmlformats.org/officeDocument/2006/relationships/hyperlink" Target="https://cs.wikipedia.org/wiki/Brdsk%C3%A1_vrchovina" TargetMode="External"/><Relationship Id="rId1406" Type="http://schemas.openxmlformats.org/officeDocument/2006/relationships/hyperlink" Target="http://www.mapy.cz/" TargetMode="External"/><Relationship Id="rId1613" Type="http://schemas.openxmlformats.org/officeDocument/2006/relationships/hyperlink" Target="https://cs.wikipedia.org/wiki/%C4%8Cesk%C3%A9_st%C5%99edoho%C5%99%C3%AD" TargetMode="External"/><Relationship Id="rId1820" Type="http://schemas.openxmlformats.org/officeDocument/2006/relationships/hyperlink" Target="https://cs.wikipedia.org/wiki/Z%C3%A1vist_(okres_Blansko)" TargetMode="External"/><Relationship Id="rId194" Type="http://schemas.openxmlformats.org/officeDocument/2006/relationships/hyperlink" Target="https://cs.wikipedia.org/wiki/%C4%8Cesk%C3%A9_st%C5%99edoho%C5%99%C3%AD" TargetMode="External"/><Relationship Id="rId1918" Type="http://schemas.openxmlformats.org/officeDocument/2006/relationships/hyperlink" Target="https://cs.wikipedia.org/wiki/Brankovice" TargetMode="External"/><Relationship Id="rId261" Type="http://schemas.openxmlformats.org/officeDocument/2006/relationships/hyperlink" Target="https://cs.wikipedia.org/wiki/Ple%C5%A1n%C3%BD" TargetMode="External"/><Relationship Id="rId499" Type="http://schemas.openxmlformats.org/officeDocument/2006/relationships/hyperlink" Target="https://cs.wikipedia.org/wiki/Hradisko_(Liten%C4%8Dick%C3%A1_pahorkatina)" TargetMode="External"/><Relationship Id="rId359" Type="http://schemas.openxmlformats.org/officeDocument/2006/relationships/hyperlink" Target="https://cs.wikipedia.org/wiki/Str%C3%A1%C5%BEn%C3%BD_vrch" TargetMode="External"/><Relationship Id="rId566" Type="http://schemas.openxmlformats.org/officeDocument/2006/relationships/hyperlink" Target="http://www.mapy.cz/" TargetMode="External"/><Relationship Id="rId773" Type="http://schemas.openxmlformats.org/officeDocument/2006/relationships/hyperlink" Target="https://cs.wikipedia.org/wiki/Brni%C5%A1%C5%A5sk%C3%BD_vrch" TargetMode="External"/><Relationship Id="rId1196" Type="http://schemas.openxmlformats.org/officeDocument/2006/relationships/hyperlink" Target="https://cs.wikipedia.org/wiki/P%C5%99%C3%AD%C4%8Dn%C3%BD_vrch" TargetMode="External"/><Relationship Id="rId121" Type="http://schemas.openxmlformats.org/officeDocument/2006/relationships/hyperlink" Target="https://cs.wikipedia.org/wiki/Bor%C5%AFvkov%C3%A1_hora" TargetMode="External"/><Relationship Id="rId219" Type="http://schemas.openxmlformats.org/officeDocument/2006/relationships/hyperlink" Target="https://cs.wikipedia.org/wiki/%C4%8Cesk%C3%A9_st%C5%99edoho%C5%99%C3%AD" TargetMode="External"/><Relationship Id="rId426" Type="http://schemas.openxmlformats.org/officeDocument/2006/relationships/hyperlink" Target="http://www.mapy.cz/" TargetMode="External"/><Relationship Id="rId633" Type="http://schemas.openxmlformats.org/officeDocument/2006/relationships/hyperlink" Target="http://www.mapy.cz/" TargetMode="External"/><Relationship Id="rId980" Type="http://schemas.openxmlformats.org/officeDocument/2006/relationships/hyperlink" Target="https://cs.wikipedia.org/wiki/%C5%BDebr%C3%A1kovsk%C3%BD_kopec" TargetMode="External"/><Relationship Id="rId1056" Type="http://schemas.openxmlformats.org/officeDocument/2006/relationships/hyperlink" Target="https://cs.wikipedia.org/wiki/Obora_(Obrubce)" TargetMode="External"/><Relationship Id="rId1263" Type="http://schemas.openxmlformats.org/officeDocument/2006/relationships/hyperlink" Target="http://www.mapy.cz/" TargetMode="External"/><Relationship Id="rId840" Type="http://schemas.openxmlformats.org/officeDocument/2006/relationships/hyperlink" Target="http://www.mapy.cz/" TargetMode="External"/><Relationship Id="rId938" Type="http://schemas.openxmlformats.org/officeDocument/2006/relationships/hyperlink" Target="http://www.mapy.cz/" TargetMode="External"/><Relationship Id="rId1470" Type="http://schemas.openxmlformats.org/officeDocument/2006/relationships/hyperlink" Target="http://www.mapy.cz/" TargetMode="External"/><Relationship Id="rId1568" Type="http://schemas.openxmlformats.org/officeDocument/2006/relationships/hyperlink" Target="https://cs.wikipedia.org/wiki/Pust%C3%BD_z%C3%A1mek_(Doupovsk%C3%A9_hory)" TargetMode="External"/><Relationship Id="rId1775" Type="http://schemas.openxmlformats.org/officeDocument/2006/relationships/hyperlink" Target="https://cs.wikipedia.org/wiki/Ko%C5%A1ov" TargetMode="External"/><Relationship Id="rId67" Type="http://schemas.openxmlformats.org/officeDocument/2006/relationships/hyperlink" Target="https://cs.wikipedia.org/wiki/Mandlstein" TargetMode="External"/><Relationship Id="rId700" Type="http://schemas.openxmlformats.org/officeDocument/2006/relationships/hyperlink" Target="https://cs.wikipedia.org/wiki/Moravskoslezsk%C3%A9_Beskydy" TargetMode="External"/><Relationship Id="rId1123" Type="http://schemas.openxmlformats.org/officeDocument/2006/relationships/hyperlink" Target="https://cs.wikipedia.org/wiki/Vlada%C5%99_(Tepelsk%C3%A1_vrchovina)" TargetMode="External"/><Relationship Id="rId1330" Type="http://schemas.openxmlformats.org/officeDocument/2006/relationships/hyperlink" Target="https://cs.wikipedia.org/wiki/Hanu%C5%A1ovick%C3%A1_vrchovina" TargetMode="External"/><Relationship Id="rId1428" Type="http://schemas.openxmlformats.org/officeDocument/2006/relationships/hyperlink" Target="https://cs.wikipedia.org/wiki/D%C4%9Bvi%C4%8Dky" TargetMode="External"/><Relationship Id="rId1635" Type="http://schemas.openxmlformats.org/officeDocument/2006/relationships/hyperlink" Target="https://cs.wikipedia.org/wiki/%C4%8Ce%C5%99%C3%ADnek" TargetMode="External"/><Relationship Id="rId1842" Type="http://schemas.openxmlformats.org/officeDocument/2006/relationships/hyperlink" Target="https://cs.wikipedia.org/wiki/Broumovsk%C3%A1_vrchovina" TargetMode="External"/><Relationship Id="rId1702" Type="http://schemas.openxmlformats.org/officeDocument/2006/relationships/hyperlink" Target="http://www.mapy.cz/" TargetMode="External"/><Relationship Id="rId283" Type="http://schemas.openxmlformats.org/officeDocument/2006/relationships/hyperlink" Target="http://www.mapy.cz/" TargetMode="External"/><Relationship Id="rId490" Type="http://schemas.openxmlformats.org/officeDocument/2006/relationships/hyperlink" Target="http://www.mapy.cz/" TargetMode="External"/><Relationship Id="rId143" Type="http://schemas.openxmlformats.org/officeDocument/2006/relationships/hyperlink" Target="https://cs.wikipedia.org/wiki/%C4%8Cesk%C3%BD_les" TargetMode="External"/><Relationship Id="rId350" Type="http://schemas.openxmlformats.org/officeDocument/2006/relationships/hyperlink" Target="https://cs.wikipedia.org/wiki/Bezd%C4%9Bz_(Ralsk%C3%A1_pahorkatina)" TargetMode="External"/><Relationship Id="rId588" Type="http://schemas.openxmlformats.org/officeDocument/2006/relationships/hyperlink" Target="http://www.mapy.cz/" TargetMode="External"/><Relationship Id="rId795" Type="http://schemas.openxmlformats.org/officeDocument/2006/relationships/hyperlink" Target="https://cs.wikipedia.org/wiki/Strup%C5%A1%C3%ADn" TargetMode="External"/><Relationship Id="rId9" Type="http://schemas.openxmlformats.org/officeDocument/2006/relationships/hyperlink" Target="https://cs.wikipedia.org/wiki/Velk%C3%A1_Stolov%C3%A1" TargetMode="External"/><Relationship Id="rId210" Type="http://schemas.openxmlformats.org/officeDocument/2006/relationships/hyperlink" Target="https://cs.wikipedia.org/wiki/Sedlo_(%C4%8Cesk%C3%A9_st%C5%99edoho%C5%99%C3%AD)" TargetMode="External"/><Relationship Id="rId448" Type="http://schemas.openxmlformats.org/officeDocument/2006/relationships/hyperlink" Target="http://www.mapy.cz/" TargetMode="External"/><Relationship Id="rId655" Type="http://schemas.openxmlformats.org/officeDocument/2006/relationships/hyperlink" Target="https://cs.wikipedia.org/wiki/%C4%8Cesk%C3%A9_st%C5%99edoho%C5%99%C3%AD" TargetMode="External"/><Relationship Id="rId862" Type="http://schemas.openxmlformats.org/officeDocument/2006/relationships/hyperlink" Target="https://cs.wikipedia.org/wiki/U_Rozhledny_(Orlick%C3%A1_tabule)" TargetMode="External"/><Relationship Id="rId1078" Type="http://schemas.openxmlformats.org/officeDocument/2006/relationships/hyperlink" Target="https://cs.wikipedia.org/wiki/Lotar%C5%AFv_vrch" TargetMode="External"/><Relationship Id="rId1285" Type="http://schemas.openxmlformats.org/officeDocument/2006/relationships/hyperlink" Target="https://cs.wikipedia.org/wiki/Uch%C3%A1%C4%8D_(Hrub%C3%BD_Jesen%C3%ADk)" TargetMode="External"/><Relationship Id="rId1492" Type="http://schemas.openxmlformats.org/officeDocument/2006/relationships/hyperlink" Target="http://www.mapy.cz/" TargetMode="External"/><Relationship Id="rId308" Type="http://schemas.openxmlformats.org/officeDocument/2006/relationships/hyperlink" Target="https://cs.wikipedia.org/wiki/Ji%C4%8D%C3%ADnsk%C3%A1_pahorkatina" TargetMode="External"/><Relationship Id="rId515" Type="http://schemas.openxmlformats.org/officeDocument/2006/relationships/hyperlink" Target="https://cs.wikipedia.org/wiki/Pihel" TargetMode="External"/><Relationship Id="rId722" Type="http://schemas.openxmlformats.org/officeDocument/2006/relationships/hyperlink" Target="https://cs.wikipedia.org/wiki/K%C5%99epkovice" TargetMode="External"/><Relationship Id="rId1145" Type="http://schemas.openxmlformats.org/officeDocument/2006/relationships/hyperlink" Target="https://cs.wikipedia.org/wiki/M%C5%AFstek_(%C5%A0umava)" TargetMode="External"/><Relationship Id="rId1352" Type="http://schemas.openxmlformats.org/officeDocument/2006/relationships/hyperlink" Target="https://cs.wikipedia.org/wiki/Horn%C3%AD_Cerekev" TargetMode="External"/><Relationship Id="rId1797" Type="http://schemas.openxmlformats.org/officeDocument/2006/relationships/hyperlink" Target="http://www.mapy.cz/" TargetMode="External"/><Relationship Id="rId89" Type="http://schemas.openxmlformats.org/officeDocument/2006/relationships/hyperlink" Target="https://cs.wikipedia.org/wiki/Ralsk%C3%A1_pahorkatina" TargetMode="External"/><Relationship Id="rId1005" Type="http://schemas.openxmlformats.org/officeDocument/2006/relationships/hyperlink" Target="https://cs.wikipedia.org/wiki/Doubravsk%C3%A1_hora" TargetMode="External"/><Relationship Id="rId1212" Type="http://schemas.openxmlformats.org/officeDocument/2006/relationships/hyperlink" Target="https://cs.wikipedia.org/wiki/Podbeskydsk%C3%A1_pahorkatina" TargetMode="External"/><Relationship Id="rId1657" Type="http://schemas.openxmlformats.org/officeDocument/2006/relationships/hyperlink" Target="https://cs.wikipedia.org/wiki/Hojkov" TargetMode="External"/><Relationship Id="rId1864" Type="http://schemas.openxmlformats.org/officeDocument/2006/relationships/hyperlink" Target="https://cs.wikipedia.org/wiki/Kr%C3%A1loveck%C3%BD_%C5%A0pi%C4%8D%C3%A1k" TargetMode="External"/><Relationship Id="rId1517" Type="http://schemas.openxmlformats.org/officeDocument/2006/relationships/hyperlink" Target="https://cs.wikipedia.org/wiki/%C4%8Cesk%C3%A9_st%C5%99edoho%C5%99%C3%AD" TargetMode="External"/><Relationship Id="rId1724" Type="http://schemas.openxmlformats.org/officeDocument/2006/relationships/hyperlink" Target="http://www.mapy.cz/" TargetMode="External"/><Relationship Id="rId16" Type="http://schemas.openxmlformats.org/officeDocument/2006/relationships/hyperlink" Target="https://cs.wikipedia.org/wiki/Na_Pomez%C3%AD" TargetMode="External"/><Relationship Id="rId165" Type="http://schemas.openxmlformats.org/officeDocument/2006/relationships/hyperlink" Target="https://cs.wikipedia.org/w/index.php?title=G%C3%ADrov%C3%A1" TargetMode="External"/><Relationship Id="rId372" Type="http://schemas.openxmlformats.org/officeDocument/2006/relationships/hyperlink" Target="https://cs.wikipedia.org/wiki/Biskupsk%C3%A1_kupa" TargetMode="External"/><Relationship Id="rId677" Type="http://schemas.openxmlformats.org/officeDocument/2006/relationships/hyperlink" Target="https://cs.wikipedia.org/wiki/Pust%C3%BD_z%C3%A1mek_(Doupovsk%C3%A9_hory)" TargetMode="External"/><Relationship Id="rId232" Type="http://schemas.openxmlformats.org/officeDocument/2006/relationships/hyperlink" Target="http://www.mapy.cz/" TargetMode="External"/><Relationship Id="rId884" Type="http://schemas.openxmlformats.org/officeDocument/2006/relationships/hyperlink" Target="https://cs.wikipedia.org/wiki/Fry%C5%A1t%C3%A1k" TargetMode="External"/><Relationship Id="rId537" Type="http://schemas.openxmlformats.org/officeDocument/2006/relationships/hyperlink" Target="http://www.mapy.cz/" TargetMode="External"/><Relationship Id="rId744" Type="http://schemas.openxmlformats.org/officeDocument/2006/relationships/hyperlink" Target="https://cs.wikipedia.org/wiki/Klingenthal" TargetMode="External"/><Relationship Id="rId951" Type="http://schemas.openxmlformats.org/officeDocument/2006/relationships/hyperlink" Target="http://www.mapy.cz/" TargetMode="External"/><Relationship Id="rId1167" Type="http://schemas.openxmlformats.org/officeDocument/2006/relationships/hyperlink" Target="https://cs.wikipedia.org/wiki/P%C5%99edn%C3%AD_sk%C3%A1la" TargetMode="External"/><Relationship Id="rId1374" Type="http://schemas.openxmlformats.org/officeDocument/2006/relationships/hyperlink" Target="https://cs.wikipedia.org/wiki/Slezsk%C3%A9_Beskydy" TargetMode="External"/><Relationship Id="rId1581" Type="http://schemas.openxmlformats.org/officeDocument/2006/relationships/hyperlink" Target="https://cs.wikipedia.org/wiki/Bucht%C5%AFv_kopec" TargetMode="External"/><Relationship Id="rId1679" Type="http://schemas.openxmlformats.org/officeDocument/2006/relationships/hyperlink" Target="https://cs.wikipedia.org/wiki/Slavkovsk%C3%BD_les" TargetMode="External"/><Relationship Id="rId80" Type="http://schemas.openxmlformats.org/officeDocument/2006/relationships/hyperlink" Target="https://cs.wikipedia.org/wiki/Tlustec" TargetMode="External"/><Relationship Id="rId604" Type="http://schemas.openxmlformats.org/officeDocument/2006/relationships/hyperlink" Target="https://cs.wikipedia.org/wiki/Javorn%C3%ADky" TargetMode="External"/><Relationship Id="rId811" Type="http://schemas.openxmlformats.org/officeDocument/2006/relationships/hyperlink" Target="https://cs.wikipedia.org/wiki/Podorlick%C3%A1_pahorkatina" TargetMode="External"/><Relationship Id="rId1027" Type="http://schemas.openxmlformats.org/officeDocument/2006/relationships/hyperlink" Target="https://cs.wikipedia.org/wiki/Skalka_(Podbeskydsk%C3%A1_pahorkatina)" TargetMode="External"/><Relationship Id="rId1234" Type="http://schemas.openxmlformats.org/officeDocument/2006/relationships/hyperlink" Target="https://cs.wikipedia.org/wiki/Bobravsk%C3%A1_vrchovina" TargetMode="External"/><Relationship Id="rId1441" Type="http://schemas.openxmlformats.org/officeDocument/2006/relationships/hyperlink" Target="https://cs.wikipedia.org/wiki/T%C5%99e%C5%A1t%C3%ADk_(B%C3%ADl%C3%A1)" TargetMode="External"/><Relationship Id="rId1886" Type="http://schemas.openxmlformats.org/officeDocument/2006/relationships/hyperlink" Target="http://www.mapy.cz/" TargetMode="External"/><Relationship Id="rId909" Type="http://schemas.openxmlformats.org/officeDocument/2006/relationships/hyperlink" Target="https://cs.wikipedia.org/wiki/%C5%A0vihovsk%C3%A1_vrchovina" TargetMode="External"/><Relationship Id="rId1301" Type="http://schemas.openxmlformats.org/officeDocument/2006/relationships/hyperlink" Target="https://cs.wikipedia.org/wiki/B%C5%99ez%C5%AFvky" TargetMode="External"/><Relationship Id="rId1539" Type="http://schemas.openxmlformats.org/officeDocument/2006/relationships/hyperlink" Target="http://www.mapy.cz/" TargetMode="External"/><Relationship Id="rId1746" Type="http://schemas.openxmlformats.org/officeDocument/2006/relationships/hyperlink" Target="https://cs.wikipedia.org/wiki/Hradi%C5%A1t%C4%9B_(Doupovsk%C3%A9_hory)" TargetMode="External"/><Relationship Id="rId38" Type="http://schemas.openxmlformats.org/officeDocument/2006/relationships/hyperlink" Target="https://cs.wikipedia.org/wiki/Lesn%C3%BD" TargetMode="External"/><Relationship Id="rId1606" Type="http://schemas.openxmlformats.org/officeDocument/2006/relationships/hyperlink" Target="https://cs.wikipedia.org/wiki/K%C5%99eme%C5%A1nick%C3%A1_vrchovina" TargetMode="External"/><Relationship Id="rId1813" Type="http://schemas.openxmlformats.org/officeDocument/2006/relationships/hyperlink" Target="https://cs.wikipedia.org/wiki/Ne%C5%A1t%C4%9Btick%C3%A1_hora" TargetMode="External"/><Relationship Id="rId187" Type="http://schemas.openxmlformats.org/officeDocument/2006/relationships/hyperlink" Target="https://cs.wikipedia.org/wiki/%C4%8Cern%C4%8Dice_(%C5%BDalany)" TargetMode="External"/><Relationship Id="rId394" Type="http://schemas.openxmlformats.org/officeDocument/2006/relationships/hyperlink" Target="https://cs.wikipedia.org/wiki/K%C5%99ivokl%C3%A1tsk%C3%A1_vrchovina" TargetMode="External"/><Relationship Id="rId254" Type="http://schemas.openxmlformats.org/officeDocument/2006/relationships/hyperlink" Target="https://cs.wikipedia.org/wiki/Kohout_(%C4%8Cesk%C3%A9_st%C5%99edoho%C5%99%C3%AD)" TargetMode="External"/><Relationship Id="rId699" Type="http://schemas.openxmlformats.org/officeDocument/2006/relationships/hyperlink" Target="https://cs.wikipedia.org/wiki/Ryb%C3%AD" TargetMode="External"/><Relationship Id="rId1091" Type="http://schemas.openxmlformats.org/officeDocument/2006/relationships/hyperlink" Target="https://cs.wikipedia.org/wiki/Horky_(Dub%C3%A1)" TargetMode="External"/><Relationship Id="rId114" Type="http://schemas.openxmlformats.org/officeDocument/2006/relationships/hyperlink" Target="https://cs.wikipedia.org/wiki/B%C3%ADl%C3%A9_Karpaty" TargetMode="External"/><Relationship Id="rId461" Type="http://schemas.openxmlformats.org/officeDocument/2006/relationships/hyperlink" Target="https://cs.wikipedia.org/wiki/P%C5%99%C3%AD%C4%8Dn%C3%BD_vrch" TargetMode="External"/><Relationship Id="rId559" Type="http://schemas.openxmlformats.org/officeDocument/2006/relationships/hyperlink" Target="http://www.mapy.cz/" TargetMode="External"/><Relationship Id="rId766" Type="http://schemas.openxmlformats.org/officeDocument/2006/relationships/hyperlink" Target="http://www.mapy.cz/" TargetMode="External"/><Relationship Id="rId1189" Type="http://schemas.openxmlformats.org/officeDocument/2006/relationships/hyperlink" Target="https://cs.wikipedia.org/wiki/Andrl%C5%AFv_chlum" TargetMode="External"/><Relationship Id="rId1396" Type="http://schemas.openxmlformats.org/officeDocument/2006/relationships/hyperlink" Target="http://www.mapy.cz/" TargetMode="External"/><Relationship Id="rId321" Type="http://schemas.openxmlformats.org/officeDocument/2006/relationships/hyperlink" Target="https://cs.wikipedia.org/wiki/%C4%8Certova_hora" TargetMode="External"/><Relationship Id="rId419" Type="http://schemas.openxmlformats.org/officeDocument/2006/relationships/hyperlink" Target="http://www.mapy.cz/" TargetMode="External"/><Relationship Id="rId626" Type="http://schemas.openxmlformats.org/officeDocument/2006/relationships/hyperlink" Target="https://cs.wikipedia.org/wiki/Svobodn%C3%A1_hora" TargetMode="External"/><Relationship Id="rId973" Type="http://schemas.openxmlformats.org/officeDocument/2006/relationships/hyperlink" Target="https://cs.wikipedia.org/wiki/Sokol_(Lu%C5%BEick%C3%A9_hory)" TargetMode="External"/><Relationship Id="rId1049" Type="http://schemas.openxmlformats.org/officeDocument/2006/relationships/hyperlink" Target="https://cs.wikipedia.org/wiki/Baba_(Ji%C4%8D%C3%ADnsk%C3%A1_pahorkatina)" TargetMode="External"/><Relationship Id="rId1256" Type="http://schemas.openxmlformats.org/officeDocument/2006/relationships/hyperlink" Target="http://www.mapy.cz/" TargetMode="External"/><Relationship Id="rId833" Type="http://schemas.openxmlformats.org/officeDocument/2006/relationships/hyperlink" Target="http://www.mapy.cz/" TargetMode="External"/><Relationship Id="rId1116" Type="http://schemas.openxmlformats.org/officeDocument/2006/relationships/hyperlink" Target="http://www.mapy.cz/" TargetMode="External"/><Relationship Id="rId1463" Type="http://schemas.openxmlformats.org/officeDocument/2006/relationships/hyperlink" Target="https://cs.wikipedia.org/wiki/%C4%8Cesk%C3%A9_st%C5%99edoho%C5%99%C3%AD" TargetMode="External"/><Relationship Id="rId1670" Type="http://schemas.openxmlformats.org/officeDocument/2006/relationships/hyperlink" Target="https://cs.wikipedia.org/wiki/Javo%C5%99ick%C3%A1_vrchovina" TargetMode="External"/><Relationship Id="rId1768" Type="http://schemas.openxmlformats.org/officeDocument/2006/relationships/hyperlink" Target="https://cs.wikipedia.org/wiki/Hnanice" TargetMode="External"/><Relationship Id="rId900" Type="http://schemas.openxmlformats.org/officeDocument/2006/relationships/hyperlink" Target="https://cs.wikipedia.org/wiki/P%C5%99edslavice" TargetMode="External"/><Relationship Id="rId1323" Type="http://schemas.openxmlformats.org/officeDocument/2006/relationships/hyperlink" Target="http://www.mapy.cz/" TargetMode="External"/><Relationship Id="rId1530" Type="http://schemas.openxmlformats.org/officeDocument/2006/relationships/hyperlink" Target="https://cs.wikipedia.org/wiki/%C4%8Cesk%C3%A9_st%C5%99edoho%C5%99%C3%AD" TargetMode="External"/><Relationship Id="rId1628" Type="http://schemas.openxmlformats.org/officeDocument/2006/relationships/hyperlink" Target="http://www.mapy.cz/" TargetMode="External"/><Relationship Id="rId1835" Type="http://schemas.openxmlformats.org/officeDocument/2006/relationships/hyperlink" Target="https://cs.wikipedia.org/wiki/Maxinec" TargetMode="External"/><Relationship Id="rId1902" Type="http://schemas.openxmlformats.org/officeDocument/2006/relationships/hyperlink" Target="https://cs.wikipedia.org/wiki/Hrazen%C3%BD" TargetMode="External"/><Relationship Id="rId276" Type="http://schemas.openxmlformats.org/officeDocument/2006/relationships/hyperlink" Target="https://cs.wikipedia.org/wiki/%C5%A0vihovsk%C3%A1_vrchovina" TargetMode="External"/><Relationship Id="rId483" Type="http://schemas.openxmlformats.org/officeDocument/2006/relationships/hyperlink" Target="https://cs.wikipedia.org/wiki/Doupovsk%C3%A9_hory" TargetMode="External"/><Relationship Id="rId690" Type="http://schemas.openxmlformats.org/officeDocument/2006/relationships/hyperlink" Target="https://cs.wikipedia.org/wiki/Ralsko_(Ralsk%C3%A1_pahorkatina)" TargetMode="External"/><Relationship Id="rId136" Type="http://schemas.openxmlformats.org/officeDocument/2006/relationships/hyperlink" Target="https://cs.wikipedia.org/wiki/%C4%8Cesk%C3%A9_st%C5%99edoho%C5%99%C3%AD" TargetMode="External"/><Relationship Id="rId343" Type="http://schemas.openxmlformats.org/officeDocument/2006/relationships/hyperlink" Target="https://cs.wikipedia.org/wiki/Pecn%C3%BD_(Bene%C5%A1ovsk%C3%A1_pahorkatina)" TargetMode="External"/><Relationship Id="rId550" Type="http://schemas.openxmlformats.org/officeDocument/2006/relationships/hyperlink" Target="https://cs.wikipedia.org/wiki/Vid%C4%8De" TargetMode="External"/><Relationship Id="rId788" Type="http://schemas.openxmlformats.org/officeDocument/2006/relationships/hyperlink" Target="https://cs.wikipedia.org/wiki/Bukov%C3%A1_hora_(%C4%8Cesk%C3%A9_st%C5%99edoho%C5%99%C3%AD)" TargetMode="External"/><Relationship Id="rId995" Type="http://schemas.openxmlformats.org/officeDocument/2006/relationships/hyperlink" Target="https://cs.wikipedia.org/wiki/Jezvinec" TargetMode="External"/><Relationship Id="rId1180" Type="http://schemas.openxmlformats.org/officeDocument/2006/relationships/hyperlink" Target="https://cs.wikipedia.org/wiki/T%C3%A1borsk%C3%A1_pahorkatina" TargetMode="External"/><Relationship Id="rId203" Type="http://schemas.openxmlformats.org/officeDocument/2006/relationships/hyperlink" Target="https://cs.wikipedia.org/wiki/Obl%C3%ADk_(%C4%8Cesk%C3%A9_st%C5%99edoho%C5%99%C3%AD)" TargetMode="External"/><Relationship Id="rId648" Type="http://schemas.openxmlformats.org/officeDocument/2006/relationships/hyperlink" Target="https://cs.wikipedia.org/wiki/Tisovka" TargetMode="External"/><Relationship Id="rId855" Type="http://schemas.openxmlformats.org/officeDocument/2006/relationships/hyperlink" Target="http://www.mapy.cz/" TargetMode="External"/><Relationship Id="rId1040" Type="http://schemas.openxmlformats.org/officeDocument/2006/relationships/hyperlink" Target="https://cs.wikipedia.org/wiki/Moravsk%C3%BD_Krumlov" TargetMode="External"/><Relationship Id="rId1278" Type="http://schemas.openxmlformats.org/officeDocument/2006/relationships/hyperlink" Target="https://cs.wikipedia.org/wiki/%C4%8Cihadlo_(Bene%C5%A1ovsk%C3%A1_pahorkatina)" TargetMode="External"/><Relationship Id="rId1485" Type="http://schemas.openxmlformats.org/officeDocument/2006/relationships/hyperlink" Target="https://cs.wikipedia.org/wiki/Hlinn%C3%A1" TargetMode="External"/><Relationship Id="rId1692" Type="http://schemas.openxmlformats.org/officeDocument/2006/relationships/hyperlink" Target="https://cs.wikipedia.org/wiki/Ralsk%C3%A1_pahorkatina" TargetMode="External"/><Relationship Id="rId410" Type="http://schemas.openxmlformats.org/officeDocument/2006/relationships/hyperlink" Target="https://cs.wikipedia.org/wiki/%C4%8Cesk%C3%A9_st%C5%99edoho%C5%99%C3%AD" TargetMode="External"/><Relationship Id="rId508" Type="http://schemas.openxmlformats.org/officeDocument/2006/relationships/hyperlink" Target="https://cs.wikipedia.org/wiki/Skalick%C3%BD_vrch" TargetMode="External"/><Relationship Id="rId715" Type="http://schemas.openxmlformats.org/officeDocument/2006/relationships/hyperlink" Target="https://cs.wikipedia.org/wiki/Str%C3%A1%C5%BEi%C5%A1t%C4%9B_(K%C5%99eme%C5%A1nick%C3%A1_vrchovina)" TargetMode="External"/><Relationship Id="rId922" Type="http://schemas.openxmlformats.org/officeDocument/2006/relationships/hyperlink" Target="https://cs.wikipedia.org/wiki/Host%C3%BDnsko-vset%C3%ADnsk%C3%A1_hornatina" TargetMode="External"/><Relationship Id="rId1138" Type="http://schemas.openxmlformats.org/officeDocument/2006/relationships/hyperlink" Target="http://www.mapy.cz/" TargetMode="External"/><Relationship Id="rId1345" Type="http://schemas.openxmlformats.org/officeDocument/2006/relationships/hyperlink" Target="https://cs.wikipedia.org/wiki/Budilov" TargetMode="External"/><Relationship Id="rId1552" Type="http://schemas.openxmlformats.org/officeDocument/2006/relationships/hyperlink" Target="http://www.mapy.cz/" TargetMode="External"/><Relationship Id="rId1205" Type="http://schemas.openxmlformats.org/officeDocument/2006/relationships/hyperlink" Target="https://cs.wikipedia.org/wiki/Hanu%C5%A1ovick%C3%A1_vrchovina" TargetMode="External"/><Relationship Id="rId1857" Type="http://schemas.openxmlformats.org/officeDocument/2006/relationships/hyperlink" Target="https://cs.wikipedia.org/wiki/Popovi%C4%8Dsk%C3%BD_vrch" TargetMode="External"/><Relationship Id="rId51" Type="http://schemas.openxmlformats.org/officeDocument/2006/relationships/hyperlink" Target="https://cs.wikipedia.org/wiki/Horn%C3%AD_les" TargetMode="External"/><Relationship Id="rId1412" Type="http://schemas.openxmlformats.org/officeDocument/2006/relationships/hyperlink" Target="https://cs.wikipedia.org/wiki/C%C3%ADsa%C5%99sk%C3%BD_k%C3%A1men" TargetMode="External"/><Relationship Id="rId1717" Type="http://schemas.openxmlformats.org/officeDocument/2006/relationships/hyperlink" Target="http://www.mapy.cz/" TargetMode="External"/><Relationship Id="rId298" Type="http://schemas.openxmlformats.org/officeDocument/2006/relationships/hyperlink" Target="https://cs.wikipedia.org/wiki/L%C3%A1zek" TargetMode="External"/><Relationship Id="rId158" Type="http://schemas.openxmlformats.org/officeDocument/2006/relationships/hyperlink" Target="https://cs.wikipedia.org/wiki/Makyta" TargetMode="External"/><Relationship Id="rId365" Type="http://schemas.openxmlformats.org/officeDocument/2006/relationships/hyperlink" Target="https://cs.wikipedia.org/wiki/%C5%A0umavsk%C3%A9_podh%C5%AF%C5%99%C3%AD" TargetMode="External"/><Relationship Id="rId572" Type="http://schemas.openxmlformats.org/officeDocument/2006/relationships/hyperlink" Target="https://cs.wikipedia.org/wiki/Hrab%C4%9B%C5%A1ice" TargetMode="External"/><Relationship Id="rId225" Type="http://schemas.openxmlformats.org/officeDocument/2006/relationships/hyperlink" Target="https://cs.wikipedia.org/wiki/Dolnooharsk%C3%A1_tabule" TargetMode="External"/><Relationship Id="rId432" Type="http://schemas.openxmlformats.org/officeDocument/2006/relationships/hyperlink" Target="https://cs.wikipedia.org/wiki/Kru%C5%A1n%C3%A1_hora" TargetMode="External"/><Relationship Id="rId877" Type="http://schemas.openxmlformats.org/officeDocument/2006/relationships/hyperlink" Target="https://cs.wikipedia.org/wiki/Bezd%C4%9Bz_(Ralsk%C3%A1_pahorkatina)" TargetMode="External"/><Relationship Id="rId1062" Type="http://schemas.openxmlformats.org/officeDocument/2006/relationships/hyperlink" Target="https://cs.wikipedia.org/wiki/Bene%C5%A1ovsk%C3%A1_pahorkatina" TargetMode="External"/><Relationship Id="rId737" Type="http://schemas.openxmlformats.org/officeDocument/2006/relationships/hyperlink" Target="https://cs.wikipedia.org/wiki/Po%C4%8D%C3%A1teck%C3%BD_vrch" TargetMode="External"/><Relationship Id="rId944" Type="http://schemas.openxmlformats.org/officeDocument/2006/relationships/hyperlink" Target="http://www.mapy.cz/" TargetMode="External"/><Relationship Id="rId1367" Type="http://schemas.openxmlformats.org/officeDocument/2006/relationships/hyperlink" Target="https://cs.wikipedia.org/wiki/V%C5%A1erubsk%C3%A1_vrchovina" TargetMode="External"/><Relationship Id="rId1574" Type="http://schemas.openxmlformats.org/officeDocument/2006/relationships/hyperlink" Target="https://cs.wikipedia.org/wiki/Svinsk%C3%BD_vrch" TargetMode="External"/><Relationship Id="rId1781" Type="http://schemas.openxmlformats.org/officeDocument/2006/relationships/hyperlink" Target="https://cs.wikipedia.org/wiki/Hustope%C4%8De" TargetMode="External"/><Relationship Id="rId73" Type="http://schemas.openxmlformats.org/officeDocument/2006/relationships/hyperlink" Target="http://www.mapy.cz/" TargetMode="External"/><Relationship Id="rId804" Type="http://schemas.openxmlformats.org/officeDocument/2006/relationships/hyperlink" Target="https://cs.wikipedia.org/wiki/Hamr%C5%A1tejn" TargetMode="External"/><Relationship Id="rId1227" Type="http://schemas.openxmlformats.org/officeDocument/2006/relationships/hyperlink" Target="https://cs.wikipedia.org/wiki/B%C3%ADl%C3%A9_Karpaty" TargetMode="External"/><Relationship Id="rId1434" Type="http://schemas.openxmlformats.org/officeDocument/2006/relationships/hyperlink" Target="https://cs.wikipedia.org/wiki/Zlatn%C3%ADk_(%C4%8Cesk%C3%A9_st%C5%99edoho%C5%99%C3%AD)" TargetMode="External"/><Relationship Id="rId1641" Type="http://schemas.openxmlformats.org/officeDocument/2006/relationships/hyperlink" Target="https://cs.wikipedia.org/wiki/%C5%A0indeln%C3%BD_vrch" TargetMode="External"/><Relationship Id="rId1879" Type="http://schemas.openxmlformats.org/officeDocument/2006/relationships/hyperlink" Target="https://cs.wikipedia.org/wiki/Ralsk%C3%A1_pahorkatina" TargetMode="External"/><Relationship Id="rId1501" Type="http://schemas.openxmlformats.org/officeDocument/2006/relationships/hyperlink" Target="http://www.mapy.cz/" TargetMode="External"/><Relationship Id="rId1739" Type="http://schemas.openxmlformats.org/officeDocument/2006/relationships/hyperlink" Target="http://www.mapy.cz/" TargetMode="External"/><Relationship Id="rId1806" Type="http://schemas.openxmlformats.org/officeDocument/2006/relationships/hyperlink" Target="https://cs.wikipedia.org/wiki/Kuba%C4%8Dka" TargetMode="External"/><Relationship Id="rId387" Type="http://schemas.openxmlformats.org/officeDocument/2006/relationships/hyperlink" Target="https://cs.wikipedia.org/wiki/Chlum_(Podorlick%C3%A1_pahorkatina)" TargetMode="External"/><Relationship Id="rId594" Type="http://schemas.openxmlformats.org/officeDocument/2006/relationships/hyperlink" Target="https://cs.wikipedia.org/wiki/%C4%8Cesk%C3%A1_sk%C3%A1la" TargetMode="External"/><Relationship Id="rId247" Type="http://schemas.openxmlformats.org/officeDocument/2006/relationships/hyperlink" Target="http://www.mapy.cz/" TargetMode="External"/><Relationship Id="rId899" Type="http://schemas.openxmlformats.org/officeDocument/2006/relationships/hyperlink" Target="https://cs.wikipedia.org/wiki/Chlumsk%C3%A1" TargetMode="External"/><Relationship Id="rId1084" Type="http://schemas.openxmlformats.org/officeDocument/2006/relationships/hyperlink" Target="http://www.mapy.cz/" TargetMode="External"/><Relationship Id="rId107" Type="http://schemas.openxmlformats.org/officeDocument/2006/relationships/hyperlink" Target="https://cs.wikipedia.org/wiki/%C5%A0pi%C4%8D%C3%A1k_(Old%C5%99ichovsk%C3%A1_vrchovina)" TargetMode="External"/><Relationship Id="rId454" Type="http://schemas.openxmlformats.org/officeDocument/2006/relationships/hyperlink" Target="https://cs.wikipedia.org/wiki/Vysok%C3%A1_se%C4%8D" TargetMode="External"/><Relationship Id="rId661" Type="http://schemas.openxmlformats.org/officeDocument/2006/relationships/hyperlink" Target="http://www.mapy.cz/" TargetMode="External"/><Relationship Id="rId759" Type="http://schemas.openxmlformats.org/officeDocument/2006/relationships/hyperlink" Target="https://cs.wikipedia.org/wiki/%C5%A0luknovsk%C3%A1_pahorkatina" TargetMode="External"/><Relationship Id="rId966" Type="http://schemas.openxmlformats.org/officeDocument/2006/relationships/hyperlink" Target="http://www.mapy.cz/" TargetMode="External"/><Relationship Id="rId1291" Type="http://schemas.openxmlformats.org/officeDocument/2006/relationships/hyperlink" Target="https://cs.wikipedia.org/wiki/Klopoty" TargetMode="External"/><Relationship Id="rId1389" Type="http://schemas.openxmlformats.org/officeDocument/2006/relationships/hyperlink" Target="http://www.mapy.cz/" TargetMode="External"/><Relationship Id="rId1596" Type="http://schemas.openxmlformats.org/officeDocument/2006/relationships/hyperlink" Target="https://cs.wikipedia.org/wiki/Albrechtice_u_Fr%C3%BDdlantu" TargetMode="External"/><Relationship Id="rId314" Type="http://schemas.openxmlformats.org/officeDocument/2006/relationships/hyperlink" Target="https://cs.wikipedia.org/wiki/Zvi%C4%8Dina" TargetMode="External"/><Relationship Id="rId521" Type="http://schemas.openxmlformats.org/officeDocument/2006/relationships/hyperlink" Target="https://cs.wikipedia.org/wiki/Hora_(p%C5%99%C3%ADrodn%C3%AD_pam%C3%A1tka)" TargetMode="External"/><Relationship Id="rId619" Type="http://schemas.openxmlformats.org/officeDocument/2006/relationships/hyperlink" Target="http://www.mapy.cz/" TargetMode="External"/><Relationship Id="rId1151" Type="http://schemas.openxmlformats.org/officeDocument/2006/relationships/hyperlink" Target="https://cs.wikipedia.org/wiki/%C4%8Cesk%C3%BD_les" TargetMode="External"/><Relationship Id="rId1249" Type="http://schemas.openxmlformats.org/officeDocument/2006/relationships/hyperlink" Target="http://www.mapy.cz/" TargetMode="External"/><Relationship Id="rId95" Type="http://schemas.openxmlformats.org/officeDocument/2006/relationships/hyperlink" Target="https://cs.wikipedia.org/wiki/P%C5%99%C3%AD%C4%8Dn%C3%BD_vrch" TargetMode="External"/><Relationship Id="rId826" Type="http://schemas.openxmlformats.org/officeDocument/2006/relationships/hyperlink" Target="https://cs.wikipedia.org/wiki/%C4%8Cesk%C3%A9_st%C5%99edoho%C5%99%C3%AD" TargetMode="External"/><Relationship Id="rId1011" Type="http://schemas.openxmlformats.org/officeDocument/2006/relationships/hyperlink" Target="https://cs.wikipedia.org/wiki/Studni%C4%8Dn%C3%AD_vrch_(Rychlebsk%C3%A9_hory)" TargetMode="External"/><Relationship Id="rId1109" Type="http://schemas.openxmlformats.org/officeDocument/2006/relationships/hyperlink" Target="http://www.mapy.cz/" TargetMode="External"/><Relationship Id="rId1456" Type="http://schemas.openxmlformats.org/officeDocument/2006/relationships/hyperlink" Target="https://cs.wikipedia.org/wiki/Lou%C4%8Dka_(okres_Zl%C3%ADn)" TargetMode="External"/><Relationship Id="rId1663" Type="http://schemas.openxmlformats.org/officeDocument/2006/relationships/hyperlink" Target="https://cs.wikipedia.org/wiki/Cikh%C3%A1j" TargetMode="External"/><Relationship Id="rId1870" Type="http://schemas.openxmlformats.org/officeDocument/2006/relationships/hyperlink" Target="https://cs.wikipedia.org/wiki/Volary" TargetMode="External"/><Relationship Id="rId1316" Type="http://schemas.openxmlformats.org/officeDocument/2006/relationships/hyperlink" Target="https://cs.wikipedia.org/wiki/D%C4%9B%C4%8D%C3%ADnsk%C3%A1_vrchovina" TargetMode="External"/><Relationship Id="rId1523" Type="http://schemas.openxmlformats.org/officeDocument/2006/relationships/hyperlink" Target="https://cs.wikipedia.org/wiki/Dolnomoravsk%C3%BD_%C3%BAval" TargetMode="External"/><Relationship Id="rId1730" Type="http://schemas.openxmlformats.org/officeDocument/2006/relationships/hyperlink" Target="https://cs.wikipedia.org/wiki/Chrastensk%C3%BD_vrch" TargetMode="External"/><Relationship Id="rId22" Type="http://schemas.openxmlformats.org/officeDocument/2006/relationships/hyperlink" Target="https://cs.wikipedia.org/wiki/Broumovsk%C3%A1_vrchovina" TargetMode="External"/><Relationship Id="rId1828" Type="http://schemas.openxmlformats.org/officeDocument/2006/relationships/hyperlink" Target="http://www.mapy.cz/" TargetMode="External"/><Relationship Id="rId171" Type="http://schemas.openxmlformats.org/officeDocument/2006/relationships/hyperlink" Target="https://cs.wikipedia.org/wiki/Sko%C4%8Dick%C3%BD_hrad" TargetMode="External"/><Relationship Id="rId269" Type="http://schemas.openxmlformats.org/officeDocument/2006/relationships/hyperlink" Target="https://cs.wikipedia.org/wiki/Opatovec" TargetMode="External"/><Relationship Id="rId476" Type="http://schemas.openxmlformats.org/officeDocument/2006/relationships/hyperlink" Target="https://cs.wikipedia.org/wiki/Svino%C5%A1ice" TargetMode="External"/><Relationship Id="rId683" Type="http://schemas.openxmlformats.org/officeDocument/2006/relationships/hyperlink" Target="http://www.mapy.cz/" TargetMode="External"/><Relationship Id="rId890" Type="http://schemas.openxmlformats.org/officeDocument/2006/relationships/hyperlink" Target="https://cs.wikipedia.org/wiki/Zadn%C3%AD_Chalupy" TargetMode="External"/><Relationship Id="rId129" Type="http://schemas.openxmlformats.org/officeDocument/2006/relationships/hyperlink" Target="https://cs.wikipedia.org/wiki/Travn%C3%A1_(Javorn%C3%ADk)" TargetMode="External"/><Relationship Id="rId336" Type="http://schemas.openxmlformats.org/officeDocument/2006/relationships/hyperlink" Target="http://www.mapy.cz/" TargetMode="External"/><Relationship Id="rId543" Type="http://schemas.openxmlformats.org/officeDocument/2006/relationships/hyperlink" Target="https://cs.wikipedia.org/wiki/Hrazen%C3%BD" TargetMode="External"/><Relationship Id="rId988" Type="http://schemas.openxmlformats.org/officeDocument/2006/relationships/hyperlink" Target="https://cs.wikipedia.org/wiki/Lou%C5%A1t%C3%ADn" TargetMode="External"/><Relationship Id="rId1173" Type="http://schemas.openxmlformats.org/officeDocument/2006/relationships/hyperlink" Target="https://cs.wikipedia.org/wiki/Lomnice_(okres_Brno-venkov)" TargetMode="External"/><Relationship Id="rId1380" Type="http://schemas.openxmlformats.org/officeDocument/2006/relationships/hyperlink" Target="https://cs.wikipedia.org/wiki/Vizovick%C3%A1_vrchovina" TargetMode="External"/><Relationship Id="rId403" Type="http://schemas.openxmlformats.org/officeDocument/2006/relationships/hyperlink" Target="https://cs.wikipedia.org/wiki/Ji%C4%8D%C3%ADnsk%C3%A1_pahorkatina" TargetMode="External"/><Relationship Id="rId750" Type="http://schemas.openxmlformats.org/officeDocument/2006/relationships/hyperlink" Target="https://cs.wikipedia.org/wiki/Vizovick%C3%A1_vrchovina" TargetMode="External"/><Relationship Id="rId848" Type="http://schemas.openxmlformats.org/officeDocument/2006/relationships/hyperlink" Target="http://www.mapy.cz/" TargetMode="External"/><Relationship Id="rId1033" Type="http://schemas.openxmlformats.org/officeDocument/2006/relationships/hyperlink" Target="https://cs.wikipedia.org/wiki/%C4%8Ceb%C3%ADn" TargetMode="External"/><Relationship Id="rId1478" Type="http://schemas.openxmlformats.org/officeDocument/2006/relationships/hyperlink" Target="https://cs.wikipedia.org/wiki/Vysok%C3%BD_Tok" TargetMode="External"/><Relationship Id="rId1685" Type="http://schemas.openxmlformats.org/officeDocument/2006/relationships/hyperlink" Target="https://cs.wikipedia.org/wiki/%C5%A0umavsk%C3%A9_podh%C5%AF%C5%99%C3%AD" TargetMode="External"/><Relationship Id="rId1892" Type="http://schemas.openxmlformats.org/officeDocument/2006/relationships/hyperlink" Target="http://www.mapy.cz/" TargetMode="External"/><Relationship Id="rId610" Type="http://schemas.openxmlformats.org/officeDocument/2006/relationships/hyperlink" Target="https://cs.wikipedia.org/wiki/%C5%BDd%C3%A1nick%C3%BD_les" TargetMode="External"/><Relationship Id="rId708" Type="http://schemas.openxmlformats.org/officeDocument/2006/relationships/hyperlink" Target="http://www.mapy.cz/" TargetMode="External"/><Relationship Id="rId915" Type="http://schemas.openxmlformats.org/officeDocument/2006/relationships/hyperlink" Target="https://cs.wikipedia.org/wiki/Rychlebsk%C3%A9_hory" TargetMode="External"/><Relationship Id="rId1240" Type="http://schemas.openxmlformats.org/officeDocument/2006/relationships/hyperlink" Target="http://www.mapy.cz/" TargetMode="External"/><Relationship Id="rId1338" Type="http://schemas.openxmlformats.org/officeDocument/2006/relationships/hyperlink" Target="http://www.mapy.cz/" TargetMode="External"/><Relationship Id="rId1545" Type="http://schemas.openxmlformats.org/officeDocument/2006/relationships/hyperlink" Target="http://www.mapy.cz/" TargetMode="External"/><Relationship Id="rId1100" Type="http://schemas.openxmlformats.org/officeDocument/2006/relationships/hyperlink" Target="https://cs.wikipedia.org/wiki/Podorlick%C3%A1_pahorkatina" TargetMode="External"/><Relationship Id="rId1405" Type="http://schemas.openxmlformats.org/officeDocument/2006/relationships/hyperlink" Target="http://www.mapy.cz/" TargetMode="External"/><Relationship Id="rId1752" Type="http://schemas.openxmlformats.org/officeDocument/2006/relationships/hyperlink" Target="https://cs.wikipedia.org/wiki/Born%C3%BD" TargetMode="External"/><Relationship Id="rId44" Type="http://schemas.openxmlformats.org/officeDocument/2006/relationships/hyperlink" Target="https://cs.wikipedia.org/wiki/D%C4%9B%C4%8D%C3%ADnsk%C3%A1_vrchovina" TargetMode="External"/><Relationship Id="rId1612" Type="http://schemas.openxmlformats.org/officeDocument/2006/relationships/hyperlink" Target="https://cs.wikipedia.org/wiki/D%C4%9B%C4%8D%C3%ADnsk%C3%A1_vrchovina" TargetMode="External"/><Relationship Id="rId1917" Type="http://schemas.openxmlformats.org/officeDocument/2006/relationships/hyperlink" Target="https://cs.wikipedia.org/wiki/Dub_(Ralsk%C3%A1_pahorkatina)" TargetMode="External"/><Relationship Id="rId193" Type="http://schemas.openxmlformats.org/officeDocument/2006/relationships/hyperlink" Target="https://cs.wikipedia.org/wiki/Lu%C5%BEick%C3%A9_hory" TargetMode="External"/><Relationship Id="rId498" Type="http://schemas.openxmlformats.org/officeDocument/2006/relationships/hyperlink" Target="https://cs.wikipedia.org/wiki/Bac%C3%ADn" TargetMode="External"/><Relationship Id="rId260" Type="http://schemas.openxmlformats.org/officeDocument/2006/relationships/hyperlink" Target="https://cs.wikipedia.org/wiki/%C4%8C%C3%A1p_(Adr%C5%A1pa%C5%A1sko-teplick%C3%A9_sk%C3%A1ly)" TargetMode="External"/><Relationship Id="rId120" Type="http://schemas.openxmlformats.org/officeDocument/2006/relationships/hyperlink" Target="https://cs.wikipedia.org/wiki/%C4%8Cern%C3%A1_studnice" TargetMode="External"/><Relationship Id="rId358" Type="http://schemas.openxmlformats.org/officeDocument/2006/relationships/hyperlink" Target="https://cs.wikipedia.org/wiki/%C4%8Cerchov" TargetMode="External"/><Relationship Id="rId565" Type="http://schemas.openxmlformats.org/officeDocument/2006/relationships/hyperlink" Target="https://cs.wikipedia.org/wiki/H%C5%AFrka_(%C4%8Ceskot%C5%99ebovsk%C3%A1_pahorkatina)" TargetMode="External"/><Relationship Id="rId772" Type="http://schemas.openxmlformats.org/officeDocument/2006/relationships/hyperlink" Target="https://cs.wikipedia.org/wiki/V%C3%BDhon_(Dyjsko-svrateck%C3%BD_%C3%BAval)" TargetMode="External"/><Relationship Id="rId1195" Type="http://schemas.openxmlformats.org/officeDocument/2006/relationships/hyperlink" Target="https://cs.wikipedia.org/wiki/Velk%C3%BD_Meheln%C3%ADk" TargetMode="External"/><Relationship Id="rId218" Type="http://schemas.openxmlformats.org/officeDocument/2006/relationships/hyperlink" Target="https://cs.wikipedia.org/wiki/%C5%A0vihovsk%C3%A1_vrchovina" TargetMode="External"/><Relationship Id="rId425" Type="http://schemas.openxmlformats.org/officeDocument/2006/relationships/hyperlink" Target="http://www.mapy.cz/" TargetMode="External"/><Relationship Id="rId632" Type="http://schemas.openxmlformats.org/officeDocument/2006/relationships/hyperlink" Target="https://cs.wikipedia.org/wiki/Doubsk%C3%A1_hora" TargetMode="External"/><Relationship Id="rId1055" Type="http://schemas.openxmlformats.org/officeDocument/2006/relationships/hyperlink" Target="https://cs.wikipedia.org/wiki/Lysice" TargetMode="External"/><Relationship Id="rId1262" Type="http://schemas.openxmlformats.org/officeDocument/2006/relationships/hyperlink" Target="http://www.mapy.cz/" TargetMode="External"/><Relationship Id="rId937" Type="http://schemas.openxmlformats.org/officeDocument/2006/relationships/hyperlink" Target="https://cs.wikipedia.org/wiki/%C5%A0umavsk%C3%A9_podh%C5%AF%C5%99%C3%AD" TargetMode="External"/><Relationship Id="rId1122" Type="http://schemas.openxmlformats.org/officeDocument/2006/relationships/hyperlink" Target="http://www.mapy.cz/" TargetMode="External"/><Relationship Id="rId1567" Type="http://schemas.openxmlformats.org/officeDocument/2006/relationships/hyperlink" Target="https://cs.wikipedia.org/wiki/Je%C4%8Dn%C3%BD_vrch" TargetMode="External"/><Relationship Id="rId1774" Type="http://schemas.openxmlformats.org/officeDocument/2006/relationships/hyperlink" Target="https://cs.wikipedia.org/wiki/Sm%C4%9Bde%C4%8D" TargetMode="External"/><Relationship Id="rId66" Type="http://schemas.openxmlformats.org/officeDocument/2006/relationships/hyperlink" Target="https://cs.wikipedia.org/wiki/Ralsko_(Ralsk%C3%A1_pahorkatina)" TargetMode="External"/><Relationship Id="rId1427" Type="http://schemas.openxmlformats.org/officeDocument/2006/relationships/hyperlink" Target="https://cs.wikipedia.org/wiki/Hrazen%C3%BD" TargetMode="External"/><Relationship Id="rId1634" Type="http://schemas.openxmlformats.org/officeDocument/2006/relationships/hyperlink" Target="http://www.mapy.cz/" TargetMode="External"/><Relationship Id="rId1841" Type="http://schemas.openxmlformats.org/officeDocument/2006/relationships/hyperlink" Target="https://cs.wikipedia.org/wiki/Dachovy" TargetMode="External"/><Relationship Id="rId1701" Type="http://schemas.openxmlformats.org/officeDocument/2006/relationships/hyperlink" Target="http://www.mapy.cz/" TargetMode="External"/><Relationship Id="rId282" Type="http://schemas.openxmlformats.org/officeDocument/2006/relationships/hyperlink" Target="http://www.mapy.cz/" TargetMode="External"/><Relationship Id="rId587" Type="http://schemas.openxmlformats.org/officeDocument/2006/relationships/hyperlink" Target="http://www.mapy.cz/" TargetMode="External"/><Relationship Id="rId8" Type="http://schemas.openxmlformats.org/officeDocument/2006/relationships/hyperlink" Target="https://cs.wikipedia.org/wiki/Je%C5%99%C3%A1b_(Hanu%C5%A1ovick%C3%A1_vrchovina)" TargetMode="External"/><Relationship Id="rId142" Type="http://schemas.openxmlformats.org/officeDocument/2006/relationships/hyperlink" Target="https://cs.wikipedia.org/wiki/Javorn%C3%ADky" TargetMode="External"/><Relationship Id="rId447" Type="http://schemas.openxmlformats.org/officeDocument/2006/relationships/hyperlink" Target="https://cs.wikipedia.org/wiki/%C5%A0pi%C4%8D%C3%A1k_(Rumbursk%C3%A1_pahorkatina)" TargetMode="External"/><Relationship Id="rId794" Type="http://schemas.openxmlformats.org/officeDocument/2006/relationships/hyperlink" Target="https://cs.wikipedia.org/wiki/Prost%C5%99edn%C3%AD_Kru%C5%A1ec" TargetMode="External"/><Relationship Id="rId1077" Type="http://schemas.openxmlformats.org/officeDocument/2006/relationships/hyperlink" Target="https://cs.wikipedia.org/wiki/Koreck%C3%BD_vrch" TargetMode="External"/><Relationship Id="rId654" Type="http://schemas.openxmlformats.org/officeDocument/2006/relationships/hyperlink" Target="https://cs.wikipedia.org/wiki/Martinice_v_Krkono%C5%A1%C3%ADch" TargetMode="External"/><Relationship Id="rId861" Type="http://schemas.openxmlformats.org/officeDocument/2006/relationships/hyperlink" Target="https://cs.wikipedia.org/wiki/Sokol_(Ji%C4%8D%C3%ADnsk%C3%A1_pahorkatina)" TargetMode="External"/><Relationship Id="rId959" Type="http://schemas.openxmlformats.org/officeDocument/2006/relationships/hyperlink" Target="http://www.mapy.cz/" TargetMode="External"/><Relationship Id="rId1284" Type="http://schemas.openxmlformats.org/officeDocument/2006/relationships/hyperlink" Target="https://cs.wikipedia.org/wiki/Sternstein" TargetMode="External"/><Relationship Id="rId1491" Type="http://schemas.openxmlformats.org/officeDocument/2006/relationships/hyperlink" Target="http://www.mapy.cz/" TargetMode="External"/><Relationship Id="rId1589" Type="http://schemas.openxmlformats.org/officeDocument/2006/relationships/hyperlink" Target="https://cs.wikipedia.org/wiki/Kan%C4%8D%C3%AD_vrch_(Jizersk%C3%A9_hory)" TargetMode="External"/><Relationship Id="rId307" Type="http://schemas.openxmlformats.org/officeDocument/2006/relationships/hyperlink" Target="https://cs.wikipedia.org/wiki/Krkono%C5%A1sk%C3%A9_podh%C5%AF%C5%99%C3%AD" TargetMode="External"/><Relationship Id="rId514" Type="http://schemas.openxmlformats.org/officeDocument/2006/relationships/hyperlink" Target="https://cs.wikipedia.org/wiki/V%C5%A1eradice" TargetMode="External"/><Relationship Id="rId721" Type="http://schemas.openxmlformats.org/officeDocument/2006/relationships/hyperlink" Target="https://cs.wikipedia.org/wiki/Mravene%C4%8Dn%C3%ADk_(Hrub%C3%BD_Jesen%C3%ADk)" TargetMode="External"/><Relationship Id="rId1144" Type="http://schemas.openxmlformats.org/officeDocument/2006/relationships/hyperlink" Target="https://cs.wikipedia.org/wiki/K%C5%99ovina" TargetMode="External"/><Relationship Id="rId1351" Type="http://schemas.openxmlformats.org/officeDocument/2006/relationships/hyperlink" Target="https://cs.wikipedia.org/wiki/Evropsk%C3%A1_silnice_E55" TargetMode="External"/><Relationship Id="rId1449" Type="http://schemas.openxmlformats.org/officeDocument/2006/relationships/hyperlink" Target="https://cs.wikipedia.org/wiki/Mikul%C3%A1%C5%A1ovice" TargetMode="External"/><Relationship Id="rId1796" Type="http://schemas.openxmlformats.org/officeDocument/2006/relationships/hyperlink" Target="http://www.mapy.cz/" TargetMode="External"/><Relationship Id="rId88" Type="http://schemas.openxmlformats.org/officeDocument/2006/relationships/hyperlink" Target="https://cs.wikipedia.org/wiki/Zlatohorsk%C3%A1_vrchovina" TargetMode="External"/><Relationship Id="rId819" Type="http://schemas.openxmlformats.org/officeDocument/2006/relationships/hyperlink" Target="https://cs.wikipedia.org/wiki/Moravskoslezsk%C3%A9_Beskydy" TargetMode="External"/><Relationship Id="rId1004" Type="http://schemas.openxmlformats.org/officeDocument/2006/relationships/hyperlink" Target="https://cs.wikipedia.org/wiki/Velk%C3%BD_Zvon" TargetMode="External"/><Relationship Id="rId1211" Type="http://schemas.openxmlformats.org/officeDocument/2006/relationships/hyperlink" Target="https://cs.wikipedia.org/wiki/Ralsk%C3%A1_pahorkatina" TargetMode="External"/><Relationship Id="rId1656" Type="http://schemas.openxmlformats.org/officeDocument/2006/relationships/hyperlink" Target="https://cs.wikipedia.org/wiki/He%C5%99manovice" TargetMode="External"/><Relationship Id="rId1863" Type="http://schemas.openxmlformats.org/officeDocument/2006/relationships/hyperlink" Target="http://www.mapy.cz/" TargetMode="External"/><Relationship Id="rId1309" Type="http://schemas.openxmlformats.org/officeDocument/2006/relationships/hyperlink" Target="https://cs.wikipedia.org/wiki/Vr%C3%A1tensk%C3%A1_hora" TargetMode="External"/><Relationship Id="rId1516" Type="http://schemas.openxmlformats.org/officeDocument/2006/relationships/hyperlink" Target="https://cs.wikipedia.org/wiki/Host%C3%BDnsko-vset%C3%ADnsk%C3%A1_hornatina" TargetMode="External"/><Relationship Id="rId1723" Type="http://schemas.openxmlformats.org/officeDocument/2006/relationships/hyperlink" Target="http://www.mapy.cz/" TargetMode="External"/><Relationship Id="rId15" Type="http://schemas.openxmlformats.org/officeDocument/2006/relationships/hyperlink" Target="https://cs.wikipedia.org/wiki/Bezd%C4%9Bz_(Ralsk%C3%A1_pahorkatina)" TargetMode="External"/><Relationship Id="rId164" Type="http://schemas.openxmlformats.org/officeDocument/2006/relationships/hyperlink" Target="https://cs.wikipedia.org/wiki/Kub%C3%A1nkov" TargetMode="External"/><Relationship Id="rId371" Type="http://schemas.openxmlformats.org/officeDocument/2006/relationships/hyperlink" Target="https://cs.wikipedia.org/wiki/Bradlo_(Hanu%C5%A1ovick%C3%A1_vrchovina)" TargetMode="External"/><Relationship Id="rId469" Type="http://schemas.openxmlformats.org/officeDocument/2006/relationships/hyperlink" Target="https://cs.wikipedia.org/wiki/%C5%BDenklava" TargetMode="External"/><Relationship Id="rId676" Type="http://schemas.openxmlformats.org/officeDocument/2006/relationships/hyperlink" Target="https://cs.wikipedia.org/wiki/Rejv%C3%ADz" TargetMode="External"/><Relationship Id="rId883" Type="http://schemas.openxmlformats.org/officeDocument/2006/relationships/hyperlink" Target="https://cs.wikipedia.org/wiki/Moravsk%C3%A1_T%C5%99ebov%C3%A1" TargetMode="External"/><Relationship Id="rId1099" Type="http://schemas.openxmlformats.org/officeDocument/2006/relationships/hyperlink" Target="https://cs.wikipedia.org/wiki/B%C3%ADl%C3%A9_Karpaty" TargetMode="External"/><Relationship Id="rId231" Type="http://schemas.openxmlformats.org/officeDocument/2006/relationships/hyperlink" Target="http://www.mapy.cz/" TargetMode="External"/><Relationship Id="rId329" Type="http://schemas.openxmlformats.org/officeDocument/2006/relationships/hyperlink" Target="https://cs.wikipedia.org/wiki/Trosky_(hora)" TargetMode="External"/><Relationship Id="rId536" Type="http://schemas.openxmlformats.org/officeDocument/2006/relationships/hyperlink" Target="http://www.mapy.cz/" TargetMode="External"/><Relationship Id="rId1166" Type="http://schemas.openxmlformats.org/officeDocument/2006/relationships/hyperlink" Target="https://cs.wikipedia.org/wiki/S%C3%BDko%C5%99" TargetMode="External"/><Relationship Id="rId1373" Type="http://schemas.openxmlformats.org/officeDocument/2006/relationships/hyperlink" Target="https://cs.wikipedia.org/wiki/Hrub%C3%BD_Jesen%C3%ADk" TargetMode="External"/></Relationships>
</file>

<file path=xl/worksheets/_rels/sheet2.xml.rels><?xml version="1.0" encoding="UTF-8" standalone="yes"?>
<Relationships xmlns="http://schemas.openxmlformats.org/package/2006/relationships"><Relationship Id="rId1827" Type="http://schemas.openxmlformats.org/officeDocument/2006/relationships/hyperlink" Target="https://cs.wikipedia.org/wiki/%C5%BDl%C3%ADbsk%C3%BD_vrch" TargetMode="External"/><Relationship Id="rId170" Type="http://schemas.openxmlformats.org/officeDocument/2006/relationships/hyperlink" Target="https://cs.wikipedia.org/wiki/%C5%A0umava" TargetMode="External"/><Relationship Id="rId987" Type="http://schemas.openxmlformats.org/officeDocument/2006/relationships/hyperlink" Target="http://www.mapy.cz/" TargetMode="External"/><Relationship Id="rId847" Type="http://schemas.openxmlformats.org/officeDocument/2006/relationships/hyperlink" Target="http://www.mapy.cz/" TargetMode="External"/><Relationship Id="rId1477" Type="http://schemas.openxmlformats.org/officeDocument/2006/relationships/hyperlink" Target="https://cs.wikipedia.org/wiki/%C5%A0pi%C4%8D%C3%A1k_(Kru%C5%A1n%C3%A9_hory,_723_m)" TargetMode="External"/><Relationship Id="rId1684" Type="http://schemas.openxmlformats.org/officeDocument/2006/relationships/hyperlink" Target="https://cs.wikipedia.org/wiki/Lipsk%C3%A1_hora_(%C4%8Cesk%C3%A9_st%C5%99edoho%C5%99%C3%AD)" TargetMode="External"/><Relationship Id="rId1891" Type="http://schemas.openxmlformats.org/officeDocument/2006/relationships/hyperlink" Target="https://cs.wikipedia.org/wiki/Str%C3%A1n%C3%AD" TargetMode="External"/><Relationship Id="rId707" Type="http://schemas.openxmlformats.org/officeDocument/2006/relationships/hyperlink" Target="http://www.mapy.cz/" TargetMode="External"/><Relationship Id="rId914" Type="http://schemas.openxmlformats.org/officeDocument/2006/relationships/hyperlink" Target="http://www.mapy.cz/" TargetMode="External"/><Relationship Id="rId1337" Type="http://schemas.openxmlformats.org/officeDocument/2006/relationships/hyperlink" Target="https://cs.wikipedia.org/wiki/%C5%A0pi%C4%8D%C3%A1k_(Bo%C5%99e%C5%88sk%C3%A9_st%C5%99edoho%C5%99%C3%AD)" TargetMode="External"/><Relationship Id="rId1544" Type="http://schemas.openxmlformats.org/officeDocument/2006/relationships/hyperlink" Target="https://cs.wikipedia.org/wiki/Podhorn%C3%AD_vrch" TargetMode="External"/><Relationship Id="rId1751" Type="http://schemas.openxmlformats.org/officeDocument/2006/relationships/hyperlink" Target="https://cs.wikipedia.org/wiki/Nekras" TargetMode="External"/><Relationship Id="rId43" Type="http://schemas.openxmlformats.org/officeDocument/2006/relationships/hyperlink" Target="https://cs.wikipedia.org/wiki/%C5%A0umava" TargetMode="External"/><Relationship Id="rId1404" Type="http://schemas.openxmlformats.org/officeDocument/2006/relationships/hyperlink" Target="http://www.mapy.cz/" TargetMode="External"/><Relationship Id="rId1611" Type="http://schemas.openxmlformats.org/officeDocument/2006/relationships/hyperlink" Target="https://cs.wikipedia.org/wiki/Ostr%C3%BD_vrch_(Hrub%C3%BD_Jesen%C3%ADk)" TargetMode="External"/><Relationship Id="rId497" Type="http://schemas.openxmlformats.org/officeDocument/2006/relationships/hyperlink" Target="https://cs.wikipedia.org/wiki/%C4%8Cesk%C3%A9_st%C5%99edoho%C5%99%C3%AD" TargetMode="External"/><Relationship Id="rId2178" Type="http://schemas.openxmlformats.org/officeDocument/2006/relationships/hyperlink" Target="https://cs.wikipedia.org/wiki/Lomnice_(okres_Brno-venkov)" TargetMode="External"/><Relationship Id="rId357" Type="http://schemas.openxmlformats.org/officeDocument/2006/relationships/hyperlink" Target="https://cs.wikipedia.org/wiki/Javorn%C3%ADky" TargetMode="External"/><Relationship Id="rId1194" Type="http://schemas.openxmlformats.org/officeDocument/2006/relationships/hyperlink" Target="http://cs.wikipedia.org/wiki/Uch%C3%A1%C4%8D_(Hrub%C3%BD_Jesen%C3%ADk)" TargetMode="External"/><Relationship Id="rId2038" Type="http://schemas.openxmlformats.org/officeDocument/2006/relationships/hyperlink" Target="https://cs.wikipedia.org/wiki/Chroboly" TargetMode="External"/><Relationship Id="rId217" Type="http://schemas.openxmlformats.org/officeDocument/2006/relationships/hyperlink" Target="https://cs.wikipedia.org/wiki/%C5%A0umavsk%C3%A9_podh%C5%AF%C5%99%C3%AD" TargetMode="External"/><Relationship Id="rId564" Type="http://schemas.openxmlformats.org/officeDocument/2006/relationships/hyperlink" Target="http://www.mapy.cz/" TargetMode="External"/><Relationship Id="rId771" Type="http://schemas.openxmlformats.org/officeDocument/2006/relationships/hyperlink" Target="http://www.mapy.cz/" TargetMode="External"/><Relationship Id="rId2245" Type="http://schemas.openxmlformats.org/officeDocument/2006/relationships/hyperlink" Target="https://cs.wikipedia.org/wiki/%C5%A0itbo%C5%99ice" TargetMode="External"/><Relationship Id="rId424" Type="http://schemas.openxmlformats.org/officeDocument/2006/relationships/hyperlink" Target="https://cs.wikipedia.org/wiki/Svitavsk%C3%A1_pahorkatina" TargetMode="External"/><Relationship Id="rId631" Type="http://schemas.openxmlformats.org/officeDocument/2006/relationships/hyperlink" Target="http://www.mapy.cz/" TargetMode="External"/><Relationship Id="rId1054" Type="http://schemas.openxmlformats.org/officeDocument/2006/relationships/hyperlink" Target="https://cs.wikipedia.org/wiki/Je%C5%99%C3%A1b_(Hanu%C5%A1ovick%C3%A1_vrchovina)" TargetMode="External"/><Relationship Id="rId1261" Type="http://schemas.openxmlformats.org/officeDocument/2006/relationships/hyperlink" Target="https://cs.wikipedia.org/wiki/D%C4%9Bd_(kopec)" TargetMode="External"/><Relationship Id="rId2105" Type="http://schemas.openxmlformats.org/officeDocument/2006/relationships/hyperlink" Target="https://cs.wikipedia.org/wiki/Zadn%C3%AD_Chalupy" TargetMode="External"/><Relationship Id="rId2312" Type="http://schemas.openxmlformats.org/officeDocument/2006/relationships/hyperlink" Target="https://cs.wikipedia.org/wiki/Mal%C3%BD_Roudn%C3%BD" TargetMode="External"/><Relationship Id="rId1121" Type="http://schemas.openxmlformats.org/officeDocument/2006/relationships/hyperlink" Target="https://cs.wikipedia.org/wiki/Lys%C3%A1_sk%C3%A1la" TargetMode="External"/><Relationship Id="rId1938" Type="http://schemas.openxmlformats.org/officeDocument/2006/relationships/hyperlink" Target="https://cs.wikipedia.org/wiki/%C4%8Cern%C4%8Dice_(%C5%BDalany)" TargetMode="External"/><Relationship Id="rId281" Type="http://schemas.openxmlformats.org/officeDocument/2006/relationships/hyperlink" Target="https://cs.wikipedia.org/wiki/%C5%A0umavsk%C3%A9_podh%C5%AF%C5%99%C3%AD" TargetMode="External"/><Relationship Id="rId141" Type="http://schemas.openxmlformats.org/officeDocument/2006/relationships/hyperlink" Target="https://cs.wikipedia.org/wiki/Plask%C3%A1_pahorkatina" TargetMode="External"/><Relationship Id="rId7" Type="http://schemas.openxmlformats.org/officeDocument/2006/relationships/hyperlink" Target="https://cs.wikipedia.org/wiki/Moravskoslezsk%C3%A9_Beskydy" TargetMode="External"/><Relationship Id="rId958" Type="http://schemas.openxmlformats.org/officeDocument/2006/relationships/hyperlink" Target="http://www.mapy.cz/" TargetMode="External"/><Relationship Id="rId1588" Type="http://schemas.openxmlformats.org/officeDocument/2006/relationships/hyperlink" Target="https://cs.wikipedia.org/wiki/Pust%C3%BD_hr%C3%A1dek" TargetMode="External"/><Relationship Id="rId1795" Type="http://schemas.openxmlformats.org/officeDocument/2006/relationships/hyperlink" Target="https://cs.wikipedia.org/wiki/Schwarzriegel" TargetMode="External"/><Relationship Id="rId87" Type="http://schemas.openxmlformats.org/officeDocument/2006/relationships/hyperlink" Target="https://cs.wikipedia.org/wiki/Brdsk%C3%A1_vrchovina" TargetMode="External"/><Relationship Id="rId818" Type="http://schemas.openxmlformats.org/officeDocument/2006/relationships/hyperlink" Target="http://www.mapy.cz/" TargetMode="External"/><Relationship Id="rId1448" Type="http://schemas.openxmlformats.org/officeDocument/2006/relationships/hyperlink" Target="https://cs.wikipedia.org/wiki/Moravskoslezsk%C3%A9_Beskydy" TargetMode="External"/><Relationship Id="rId1655" Type="http://schemas.openxmlformats.org/officeDocument/2006/relationships/hyperlink" Target="https://cs.wikipedia.org/wiki/Sedlo_(%C4%8Cesk%C3%A9_st%C5%99edoho%C5%99%C3%AD)" TargetMode="External"/><Relationship Id="rId1308" Type="http://schemas.openxmlformats.org/officeDocument/2006/relationships/hyperlink" Target="http://www.mapy.cz/" TargetMode="External"/><Relationship Id="rId1862" Type="http://schemas.openxmlformats.org/officeDocument/2006/relationships/hyperlink" Target="https://cs.wikipedia.org/wiki/Mal%C3%BD_Bezd%C4%9Bz" TargetMode="External"/><Relationship Id="rId1515" Type="http://schemas.openxmlformats.org/officeDocument/2006/relationships/hyperlink" Target="https://cs.wikipedia.org/w/index.php?title=Velk%C3%BD_Lopen%C3%ADk_(B%C3%ADl%C3%A9_Karpaty)" TargetMode="External"/><Relationship Id="rId1722" Type="http://schemas.openxmlformats.org/officeDocument/2006/relationships/hyperlink" Target="https://cs.wikipedia.org/wiki/%C4%8Cern%C3%A1_hora_(Je%C5%A1t%C4%9Bdsko-koz%C3%A1kovsk%C3%BD_h%C5%99bet)" TargetMode="External"/><Relationship Id="rId14" Type="http://schemas.openxmlformats.org/officeDocument/2006/relationships/hyperlink" Target="https://cs.wikipedia.org/wiki/%C5%A0umava" TargetMode="External"/><Relationship Id="rId2289" Type="http://schemas.openxmlformats.org/officeDocument/2006/relationships/hyperlink" Target="https://cs.wikipedia.org/wiki/%C5%98esanice" TargetMode="External"/><Relationship Id="rId468" Type="http://schemas.openxmlformats.org/officeDocument/2006/relationships/hyperlink" Target="https://cs.wikipedia.org/wiki/Broumovsk%C3%A1_vrchovina" TargetMode="External"/><Relationship Id="rId675" Type="http://schemas.openxmlformats.org/officeDocument/2006/relationships/hyperlink" Target="http://www.mapy.cz/" TargetMode="External"/><Relationship Id="rId882" Type="http://schemas.openxmlformats.org/officeDocument/2006/relationships/hyperlink" Target="http://www.mapy.cz/" TargetMode="External"/><Relationship Id="rId1098" Type="http://schemas.openxmlformats.org/officeDocument/2006/relationships/hyperlink" Target="https://cs.wikipedia.org/wiki/Kl%C3%AD%C4%8D_(Lu%C5%BEick%C3%A9_hory)" TargetMode="External"/><Relationship Id="rId2149" Type="http://schemas.openxmlformats.org/officeDocument/2006/relationships/hyperlink" Target="https://cs.wikipedia.org/wiki/Lysice" TargetMode="External"/><Relationship Id="rId328" Type="http://schemas.openxmlformats.org/officeDocument/2006/relationships/hyperlink" Target="https://cs.wikipedia.org/wiki/Novohradsk%C3%A9_hory" TargetMode="External"/><Relationship Id="rId535" Type="http://schemas.openxmlformats.org/officeDocument/2006/relationships/hyperlink" Target="https://cs.wikipedia.org/wiki/Ralsk%C3%A1_pahorkatina" TargetMode="External"/><Relationship Id="rId742" Type="http://schemas.openxmlformats.org/officeDocument/2006/relationships/hyperlink" Target="http://www.mapy.cz/" TargetMode="External"/><Relationship Id="rId1165" Type="http://schemas.openxmlformats.org/officeDocument/2006/relationships/hyperlink" Target="https://cs.wikipedia.org/wiki/Klete%C4%8Dn%C3%A1" TargetMode="External"/><Relationship Id="rId1372" Type="http://schemas.openxmlformats.org/officeDocument/2006/relationships/hyperlink" Target="http://www.mapy.cz/" TargetMode="External"/><Relationship Id="rId2009" Type="http://schemas.openxmlformats.org/officeDocument/2006/relationships/hyperlink" Target="https://cs.wikipedia.org/wiki/Skokovy" TargetMode="External"/><Relationship Id="rId2216" Type="http://schemas.openxmlformats.org/officeDocument/2006/relationships/hyperlink" Target="https://cs.wikipedia.org/wiki/Ole%C5%A1n%C3%A1_(okres_Beroun)" TargetMode="External"/><Relationship Id="rId602" Type="http://schemas.openxmlformats.org/officeDocument/2006/relationships/hyperlink" Target="http://www.mapy.cz/" TargetMode="External"/><Relationship Id="rId1025" Type="http://schemas.openxmlformats.org/officeDocument/2006/relationships/hyperlink" Target="https://cs.wikipedia.org/wiki/Host%C3%BDn" TargetMode="External"/><Relationship Id="rId1232" Type="http://schemas.openxmlformats.org/officeDocument/2006/relationships/hyperlink" Target="https://cs.wikipedia.org/wiki/Ne%C5%A1t%C4%9Btick%C3%A1_hora" TargetMode="External"/><Relationship Id="rId185" Type="http://schemas.openxmlformats.org/officeDocument/2006/relationships/hyperlink" Target="https://cs.wikipedia.org/wiki/%C5%A0umava" TargetMode="External"/><Relationship Id="rId1909" Type="http://schemas.openxmlformats.org/officeDocument/2006/relationships/hyperlink" Target="https://cs.wikipedia.org/wiki/%C5%A0tikov_(Nov%C3%A1_Paka)" TargetMode="External"/><Relationship Id="rId392" Type="http://schemas.openxmlformats.org/officeDocument/2006/relationships/hyperlink" Target="https://cs.wikipedia.org/wiki/V%C5%A1erubsk%C3%A1_vrchovina" TargetMode="External"/><Relationship Id="rId2073" Type="http://schemas.openxmlformats.org/officeDocument/2006/relationships/hyperlink" Target="https://cs.wikipedia.org/wiki/%C4%8Cervenovodsk%C3%A9_sedlo" TargetMode="External"/><Relationship Id="rId2280" Type="http://schemas.openxmlformats.org/officeDocument/2006/relationships/hyperlink" Target="https://cs.wikipedia.org/wiki/Cikh%C3%A1j" TargetMode="External"/><Relationship Id="rId252" Type="http://schemas.openxmlformats.org/officeDocument/2006/relationships/hyperlink" Target="https://cs.wikipedia.org/wiki/%C4%8Cesk%C3%A9_st%C5%99edoho%C5%99%C3%AD" TargetMode="External"/><Relationship Id="rId2140" Type="http://schemas.openxmlformats.org/officeDocument/2006/relationships/hyperlink" Target="https://cs.wikipedia.org/wiki/Neslovice" TargetMode="External"/><Relationship Id="rId112" Type="http://schemas.openxmlformats.org/officeDocument/2006/relationships/hyperlink" Target="https://cs.wikipedia.org/wiki/Hanu%C5%A1ovick%C3%A1_vrchovina" TargetMode="External"/><Relationship Id="rId1699" Type="http://schemas.openxmlformats.org/officeDocument/2006/relationships/hyperlink" Target="https://cs.wikipedia.org/wiki/Mar%C5%A1ovick%C3%BD_vrch_(Ralsk%C3%A1_pahorkatina)" TargetMode="External"/><Relationship Id="rId2000" Type="http://schemas.openxmlformats.org/officeDocument/2006/relationships/hyperlink" Target="https://cs.wikipedia.org/wiki/Broumy" TargetMode="External"/><Relationship Id="rId929" Type="http://schemas.openxmlformats.org/officeDocument/2006/relationships/hyperlink" Target="http://www.mapy.cz/" TargetMode="External"/><Relationship Id="rId1559" Type="http://schemas.openxmlformats.org/officeDocument/2006/relationships/hyperlink" Target="https://cs.wikipedia.org/wiki/Javo%C5%99ice" TargetMode="External"/><Relationship Id="rId1766" Type="http://schemas.openxmlformats.org/officeDocument/2006/relationships/hyperlink" Target="https://cs.wikipedia.org/wiki/Praha_(Brdy)" TargetMode="External"/><Relationship Id="rId1973" Type="http://schemas.openxmlformats.org/officeDocument/2006/relationships/hyperlink" Target="https://cs.wikipedia.org/wiki/Poli%C4%8Dka" TargetMode="External"/><Relationship Id="rId58" Type="http://schemas.openxmlformats.org/officeDocument/2006/relationships/hyperlink" Target="https://cs.wikipedia.org/wiki/Dolnooharsk%C3%A1_tabule" TargetMode="External"/><Relationship Id="rId1419" Type="http://schemas.openxmlformats.org/officeDocument/2006/relationships/hyperlink" Target="http://www.mapy.cz/" TargetMode="External"/><Relationship Id="rId1626" Type="http://schemas.openxmlformats.org/officeDocument/2006/relationships/hyperlink" Target="https://cs.wikipedia.org/wiki/Hri%C4%8Dovec" TargetMode="External"/><Relationship Id="rId1833" Type="http://schemas.openxmlformats.org/officeDocument/2006/relationships/hyperlink" Target="https://cs.wikipedia.org/wiki/Kub%C3%A1nkov" TargetMode="External"/><Relationship Id="rId1900" Type="http://schemas.openxmlformats.org/officeDocument/2006/relationships/hyperlink" Target="https://cs.wikipedia.org/wiki/Pa%C4%8Dejov" TargetMode="External"/><Relationship Id="rId579" Type="http://schemas.openxmlformats.org/officeDocument/2006/relationships/hyperlink" Target="http://www.mapy.cz/" TargetMode="External"/><Relationship Id="rId786" Type="http://schemas.openxmlformats.org/officeDocument/2006/relationships/hyperlink" Target="http://www.mapy.cz/" TargetMode="External"/><Relationship Id="rId993" Type="http://schemas.openxmlformats.org/officeDocument/2006/relationships/hyperlink" Target="http://www.mapy.cz/" TargetMode="External"/><Relationship Id="rId439" Type="http://schemas.openxmlformats.org/officeDocument/2006/relationships/hyperlink" Target="https://cs.wikipedia.org/wiki/Ralsk%C3%A1_pahorkatina" TargetMode="External"/><Relationship Id="rId646" Type="http://schemas.openxmlformats.org/officeDocument/2006/relationships/hyperlink" Target="http://www.mapy.cz/" TargetMode="External"/><Relationship Id="rId1069" Type="http://schemas.openxmlformats.org/officeDocument/2006/relationships/hyperlink" Target="https://cs.wikipedia.org/wiki/H%C5%AFreck%C3%BD_vrch" TargetMode="External"/><Relationship Id="rId1276" Type="http://schemas.openxmlformats.org/officeDocument/2006/relationships/hyperlink" Target="https://cs.wikipedia.org/wiki/Krudum" TargetMode="External"/><Relationship Id="rId1483" Type="http://schemas.openxmlformats.org/officeDocument/2006/relationships/hyperlink" Target="https://cs.wikipedia.org/wiki/Slune%C4%8Dn%C3%A1_(N%C3%ADzk%C3%BD_Jesen%C3%ADk)" TargetMode="External"/><Relationship Id="rId2327" Type="http://schemas.openxmlformats.org/officeDocument/2006/relationships/hyperlink" Target="https://cs.wikipedia.org/wiki/Sumrakov" TargetMode="External"/><Relationship Id="rId506" Type="http://schemas.openxmlformats.org/officeDocument/2006/relationships/hyperlink" Target="https://cs.wikipedia.org/wiki/Drahansk%C3%A1_vrchovina" TargetMode="External"/><Relationship Id="rId853" Type="http://schemas.openxmlformats.org/officeDocument/2006/relationships/hyperlink" Target="http://www.mapy.cz/" TargetMode="External"/><Relationship Id="rId1136" Type="http://schemas.openxmlformats.org/officeDocument/2006/relationships/hyperlink" Target="https://cs.wikipedia.org/wiki/Lotar%C5%AFv_vrch" TargetMode="External"/><Relationship Id="rId1690" Type="http://schemas.openxmlformats.org/officeDocument/2006/relationships/hyperlink" Target="https://cs.wikipedia.org/wiki/Zelen%C3%BD_vrch_(Cvikov)" TargetMode="External"/><Relationship Id="rId713" Type="http://schemas.openxmlformats.org/officeDocument/2006/relationships/hyperlink" Target="http://www.mapy.cz/" TargetMode="External"/><Relationship Id="rId920" Type="http://schemas.openxmlformats.org/officeDocument/2006/relationships/hyperlink" Target="http://www.mapy.cz/" TargetMode="External"/><Relationship Id="rId1343" Type="http://schemas.openxmlformats.org/officeDocument/2006/relationships/hyperlink" Target="https://cs.wikipedia.org/wiki/%C4%8Cesk%C3%A9_st%C5%99edoho%C5%99%C3%AD" TargetMode="External"/><Relationship Id="rId1550" Type="http://schemas.openxmlformats.org/officeDocument/2006/relationships/hyperlink" Target="https://cs.wikipedia.org/wiki/Kohout_(Novohradsk%C3%A9_podh%C5%AF%C5%99%C3%AD)" TargetMode="External"/><Relationship Id="rId1203" Type="http://schemas.openxmlformats.org/officeDocument/2006/relationships/hyperlink" Target="https://cs.wikipedia.org/wiki/K%C5%99emeln%C3%A1_(%C5%A0umava)" TargetMode="External"/><Relationship Id="rId1410" Type="http://schemas.openxmlformats.org/officeDocument/2006/relationships/hyperlink" Target="http://www.mapy.cz/" TargetMode="External"/><Relationship Id="rId296" Type="http://schemas.openxmlformats.org/officeDocument/2006/relationships/hyperlink" Target="https://cs.wikipedia.org/wiki/Doupovsk%C3%A9_hory" TargetMode="External"/><Relationship Id="rId2184" Type="http://schemas.openxmlformats.org/officeDocument/2006/relationships/hyperlink" Target="https://cs.wikipedia.org/wiki/Pn%C4%9Btluky" TargetMode="External"/><Relationship Id="rId156" Type="http://schemas.openxmlformats.org/officeDocument/2006/relationships/hyperlink" Target="https://cs.wikipedia.org/wiki/Host%C3%BDnsko-vset%C3%ADnsk%C3%A1_hornatina" TargetMode="External"/><Relationship Id="rId363" Type="http://schemas.openxmlformats.org/officeDocument/2006/relationships/hyperlink" Target="https://cs.wikipedia.org/wiki/B%C3%ADl%C3%A9_Karpaty" TargetMode="External"/><Relationship Id="rId570" Type="http://schemas.openxmlformats.org/officeDocument/2006/relationships/hyperlink" Target="http://www.mapy.cz/" TargetMode="External"/><Relationship Id="rId2044" Type="http://schemas.openxmlformats.org/officeDocument/2006/relationships/hyperlink" Target="https://cs.wikipedia.org/wiki/Srn%C3%AD_(okres_Klatovy)" TargetMode="External"/><Relationship Id="rId2251" Type="http://schemas.openxmlformats.org/officeDocument/2006/relationships/hyperlink" Target="https://cs.wikipedia.org/wiki/Hlinn%C3%A1" TargetMode="External"/><Relationship Id="rId223" Type="http://schemas.openxmlformats.org/officeDocument/2006/relationships/hyperlink" Target="https://cs.wikipedia.org/wiki/Ralsk%C3%A1_pahorkatina" TargetMode="External"/><Relationship Id="rId430" Type="http://schemas.openxmlformats.org/officeDocument/2006/relationships/hyperlink" Target="https://cs.wikipedia.org/wiki/Doupovsk%C3%A9_hory" TargetMode="External"/><Relationship Id="rId1060" Type="http://schemas.openxmlformats.org/officeDocument/2006/relationships/hyperlink" Target="https://cs.wikipedia.org/wiki/Str%C3%A1%C5%BEn%C3%BD_(%C5%A0umava)" TargetMode="External"/><Relationship Id="rId2111" Type="http://schemas.openxmlformats.org/officeDocument/2006/relationships/hyperlink" Target="https://cs.wikipedia.org/wiki/%C3%9An%C4%9Bjovice" TargetMode="External"/><Relationship Id="rId1877" Type="http://schemas.openxmlformats.org/officeDocument/2006/relationships/hyperlink" Target="https://cs.wikipedia.org/wiki/Jablunkovsk%C3%BD_pr%C5%AFsmyk" TargetMode="External"/><Relationship Id="rId1737" Type="http://schemas.openxmlformats.org/officeDocument/2006/relationships/hyperlink" Target="https://cs.wikipedia.org/wiki/Ov%C4%8D%C3%A1ck%C3%BD_vrch" TargetMode="External"/><Relationship Id="rId1944" Type="http://schemas.openxmlformats.org/officeDocument/2006/relationships/hyperlink" Target="https://cs.wikipedia.org/wiki/Makov_(okres_%C4%8Cadca)" TargetMode="External"/><Relationship Id="rId29" Type="http://schemas.openxmlformats.org/officeDocument/2006/relationships/hyperlink" Target="https://cs.wikipedia.org/wiki/Podbeskydsk%C3%A1_pahorkatina" TargetMode="External"/><Relationship Id="rId1804" Type="http://schemas.openxmlformats.org/officeDocument/2006/relationships/hyperlink" Target="https://cs.wikipedia.org/wiki/Jelenec_(B%C3%ADl%C3%A9_Karpaty)" TargetMode="External"/><Relationship Id="rId897" Type="http://schemas.openxmlformats.org/officeDocument/2006/relationships/hyperlink" Target="http://www.mapy.cz/" TargetMode="External"/><Relationship Id="rId757" Type="http://schemas.openxmlformats.org/officeDocument/2006/relationships/hyperlink" Target="http://www.mapy.cz/" TargetMode="External"/><Relationship Id="rId964" Type="http://schemas.openxmlformats.org/officeDocument/2006/relationships/hyperlink" Target="http://www.mapy.cz/" TargetMode="External"/><Relationship Id="rId1387" Type="http://schemas.openxmlformats.org/officeDocument/2006/relationships/hyperlink" Target="http://www.mapy.cz/" TargetMode="External"/><Relationship Id="rId1594" Type="http://schemas.openxmlformats.org/officeDocument/2006/relationships/hyperlink" Target="https://cs.wikipedia.org/wiki/Polu%C5%A1ka" TargetMode="External"/><Relationship Id="rId93" Type="http://schemas.openxmlformats.org/officeDocument/2006/relationships/hyperlink" Target="https://cs.wikipedia.org/wiki/Host%C3%BDnsko-vset%C3%ADnsk%C3%A1_hornatina" TargetMode="External"/><Relationship Id="rId617" Type="http://schemas.openxmlformats.org/officeDocument/2006/relationships/hyperlink" Target="http://www.mapy.cz/" TargetMode="External"/><Relationship Id="rId824" Type="http://schemas.openxmlformats.org/officeDocument/2006/relationships/hyperlink" Target="http://www.mapy.cz/" TargetMode="External"/><Relationship Id="rId1247" Type="http://schemas.openxmlformats.org/officeDocument/2006/relationships/hyperlink" Target="https://cs.wikipedia.org/wiki/Kotou%C4%8D_(%C5%A0tramberk)" TargetMode="External"/><Relationship Id="rId1454" Type="http://schemas.openxmlformats.org/officeDocument/2006/relationships/hyperlink" Target="http://www.mapy.cz/" TargetMode="External"/><Relationship Id="rId1661" Type="http://schemas.openxmlformats.org/officeDocument/2006/relationships/hyperlink" Target="https://cs.wikipedia.org/wiki/Lovo%C5%A1" TargetMode="External"/><Relationship Id="rId1107" Type="http://schemas.openxmlformats.org/officeDocument/2006/relationships/hyperlink" Target="https://cs.wikipedia.org/wiki/Javorn%C3%ADk_(Je%C5%A1t%C4%9Bdsko-koz%C3%A1kovsk%C3%BD_h%C5%99bet)" TargetMode="External"/><Relationship Id="rId1314" Type="http://schemas.openxmlformats.org/officeDocument/2006/relationships/hyperlink" Target="https://cs.wikipedia.org/wiki/Vysok%C3%BD_h%C5%99bet" TargetMode="External"/><Relationship Id="rId1521" Type="http://schemas.openxmlformats.org/officeDocument/2006/relationships/hyperlink" Target="https://cs.wikipedia.org/wiki/Rudolf%C5%AFv_k%C3%A1men" TargetMode="External"/><Relationship Id="rId20" Type="http://schemas.openxmlformats.org/officeDocument/2006/relationships/hyperlink" Target="https://cs.wikipedia.org/wiki/D%C4%9B%C4%8D%C3%ADnsk%C3%A1_vrchovina" TargetMode="External"/><Relationship Id="rId2088" Type="http://schemas.openxmlformats.org/officeDocument/2006/relationships/hyperlink" Target="https://cs.wikipedia.org/wiki/Brtn%C3%ADky" TargetMode="External"/><Relationship Id="rId2295" Type="http://schemas.openxmlformats.org/officeDocument/2006/relationships/hyperlink" Target="https://cs.wikipedia.org/wiki/Ostopovice" TargetMode="External"/><Relationship Id="rId267" Type="http://schemas.openxmlformats.org/officeDocument/2006/relationships/hyperlink" Target="https://cs.wikipedia.org/wiki/%C5%A0vihovsk%C3%A1_vrchovina" TargetMode="External"/><Relationship Id="rId474" Type="http://schemas.openxmlformats.org/officeDocument/2006/relationships/hyperlink" Target="https://cs.wikipedia.org/wiki/Ho%C5%99ovick%C3%A1_pahorkatina" TargetMode="External"/><Relationship Id="rId2155" Type="http://schemas.openxmlformats.org/officeDocument/2006/relationships/hyperlink" Target="https://cs.wikipedia.org/wiki/Chodov_(okres_Sokolov)" TargetMode="External"/><Relationship Id="rId127" Type="http://schemas.openxmlformats.org/officeDocument/2006/relationships/hyperlink" Target="https://cs.wikipedia.org/wiki/K%C5%99ivokl%C3%A1tsk%C3%A1_vrchovina" TargetMode="External"/><Relationship Id="rId681" Type="http://schemas.openxmlformats.org/officeDocument/2006/relationships/hyperlink" Target="http://www.mapy.cz/" TargetMode="External"/><Relationship Id="rId334" Type="http://schemas.openxmlformats.org/officeDocument/2006/relationships/hyperlink" Target="https://cs.wikipedia.org/wiki/Rakovnick%C3%A1_pahorkatina" TargetMode="External"/><Relationship Id="rId541" Type="http://schemas.openxmlformats.org/officeDocument/2006/relationships/hyperlink" Target="http://www.mapy.cz/" TargetMode="External"/><Relationship Id="rId1171" Type="http://schemas.openxmlformats.org/officeDocument/2006/relationships/hyperlink" Target="https://cs.wikipedia.org/wiki/Bradlo_(Hanu%C5%A1ovick%C3%A1_vrchovina)" TargetMode="External"/><Relationship Id="rId2015" Type="http://schemas.openxmlformats.org/officeDocument/2006/relationships/hyperlink" Target="https://cs.wikipedia.org/wiki/Chlum_(okres_%C4%8Cesk%C3%A1_L%C3%ADpa)" TargetMode="External"/><Relationship Id="rId2222" Type="http://schemas.openxmlformats.org/officeDocument/2006/relationships/hyperlink" Target="https://cs.wikipedia.org/wiki/Ra%C5%A1ovsk%C3%A9_sedlo" TargetMode="External"/><Relationship Id="rId401" Type="http://schemas.openxmlformats.org/officeDocument/2006/relationships/hyperlink" Target="https://cs.wikipedia.org/wiki/Kru%C5%A1n%C3%A9_hory" TargetMode="External"/><Relationship Id="rId1031" Type="http://schemas.openxmlformats.org/officeDocument/2006/relationships/hyperlink" Target="https://cs.wikipedia.org/wiki/Ple%C5%A1n%C3%BD" TargetMode="External"/><Relationship Id="rId1988" Type="http://schemas.openxmlformats.org/officeDocument/2006/relationships/hyperlink" Target="https://cs.wikipedia.org/wiki/Hrabi%C5%A1%C3%ADn" TargetMode="External"/><Relationship Id="rId1848" Type="http://schemas.openxmlformats.org/officeDocument/2006/relationships/hyperlink" Target="https://cs.wikipedia.org/wiki/P%C3%ADsek_(Brdsk%C3%A1_vrchovina)" TargetMode="External"/><Relationship Id="rId191" Type="http://schemas.openxmlformats.org/officeDocument/2006/relationships/hyperlink" Target="https://cs.wikipedia.org/wiki/V%C5%A1erubsk%C3%A1_vrchovina" TargetMode="External"/><Relationship Id="rId1708" Type="http://schemas.openxmlformats.org/officeDocument/2006/relationships/hyperlink" Target="https://cs.wikipedia.org/wiki/Ocasovsk%C3%BD_vrch" TargetMode="External"/><Relationship Id="rId1915" Type="http://schemas.openxmlformats.org/officeDocument/2006/relationships/hyperlink" Target="https://cs.wikipedia.org/wiki/%C5%A0pi%C4%8D%C3%A1ck%C3%A9_sedlo" TargetMode="External"/><Relationship Id="rId868" Type="http://schemas.openxmlformats.org/officeDocument/2006/relationships/hyperlink" Target="http://www.mapy.cz/" TargetMode="External"/><Relationship Id="rId1498" Type="http://schemas.openxmlformats.org/officeDocument/2006/relationships/hyperlink" Target="https://cs.wikipedia.org/w/index.php?title=Velk%C3%A1_Hej%C5%A1ovina&amp;redirect=no" TargetMode="External"/><Relationship Id="rId728" Type="http://schemas.openxmlformats.org/officeDocument/2006/relationships/hyperlink" Target="http://www.mapy.cz/" TargetMode="External"/><Relationship Id="rId935" Type="http://schemas.openxmlformats.org/officeDocument/2006/relationships/hyperlink" Target="http://www.mapy.cz/" TargetMode="External"/><Relationship Id="rId1358" Type="http://schemas.openxmlformats.org/officeDocument/2006/relationships/hyperlink" Target="https://cs.wikipedia.org/wiki/Bene%C5%A1ovsk%C3%A1_pahorkatina" TargetMode="External"/><Relationship Id="rId1565" Type="http://schemas.openxmlformats.org/officeDocument/2006/relationships/hyperlink" Target="https://cs.wikipedia.org/wiki/%C5%BD%C3%A1kova_hora" TargetMode="External"/><Relationship Id="rId1772" Type="http://schemas.openxmlformats.org/officeDocument/2006/relationships/hyperlink" Target="https://cs.wikipedia.org/wiki/Smrk_(Moravskoslezsk%C3%A9_Beskydy)" TargetMode="External"/><Relationship Id="rId64" Type="http://schemas.openxmlformats.org/officeDocument/2006/relationships/hyperlink" Target="https://cs.wikipedia.org/wiki/%C4%8Cesk%C3%A9_st%C5%99edoho%C5%99%C3%AD" TargetMode="External"/><Relationship Id="rId1218" Type="http://schemas.openxmlformats.org/officeDocument/2006/relationships/hyperlink" Target="https://cs.wikipedia.org/wiki/Kope%C4%8Dek_(Bobravsk%C3%A1_vrchovina)" TargetMode="External"/><Relationship Id="rId1425" Type="http://schemas.openxmlformats.org/officeDocument/2006/relationships/hyperlink" Target="http://www.mapy.cz/" TargetMode="External"/><Relationship Id="rId1632" Type="http://schemas.openxmlformats.org/officeDocument/2006/relationships/hyperlink" Target="http://cs.wikipedia.org/wiki/Vysok%C3%A1_(Novohradsk%C3%A9_hory)" TargetMode="External"/><Relationship Id="rId2199" Type="http://schemas.openxmlformats.org/officeDocument/2006/relationships/hyperlink" Target="https://cs.wikipedia.org/wiki/B%C5%99ez%C5%AFvky" TargetMode="External"/><Relationship Id="rId280" Type="http://schemas.openxmlformats.org/officeDocument/2006/relationships/hyperlink" Target="https://cs.wikipedia.org/wiki/Host%C3%BDnsko-vset%C3%ADnsk%C3%A1_hornatina" TargetMode="External"/><Relationship Id="rId140" Type="http://schemas.openxmlformats.org/officeDocument/2006/relationships/hyperlink" Target="https://cs.wikipedia.org/wiki/Hrub%C3%BD_Jesen%C3%ADk" TargetMode="External"/><Relationship Id="rId378" Type="http://schemas.openxmlformats.org/officeDocument/2006/relationships/hyperlink" Target="https://cs.wikipedia.org/wiki/K%C5%99eme%C5%A1nick%C3%A1_vrchovina" TargetMode="External"/><Relationship Id="rId585" Type="http://schemas.openxmlformats.org/officeDocument/2006/relationships/hyperlink" Target="http://www.mapy.cz/" TargetMode="External"/><Relationship Id="rId792" Type="http://schemas.openxmlformats.org/officeDocument/2006/relationships/hyperlink" Target="http://www.mapy.cz/" TargetMode="External"/><Relationship Id="rId2059" Type="http://schemas.openxmlformats.org/officeDocument/2006/relationships/hyperlink" Target="https://cs.wikipedia.org/wiki/Ostr%C3%BD_(%C4%8Cesk%C3%A9_st%C5%99edoho%C5%99%C3%AD,_553_m)" TargetMode="External"/><Relationship Id="rId2266" Type="http://schemas.openxmlformats.org/officeDocument/2006/relationships/hyperlink" Target="https://cs.wikipedia.org/wiki/Kohout_(Novohradsk%C3%A9_podh%C5%AF%C5%99%C3%AD)" TargetMode="External"/><Relationship Id="rId6" Type="http://schemas.openxmlformats.org/officeDocument/2006/relationships/hyperlink" Target="https://cs.wikipedia.org/wiki/Hrub%C3%BD_Jesen%C3%ADk" TargetMode="External"/><Relationship Id="rId238" Type="http://schemas.openxmlformats.org/officeDocument/2006/relationships/hyperlink" Target="https://cs.wikipedia.org/wiki/Moravskoslezsk%C3%A9_Beskydy" TargetMode="External"/><Relationship Id="rId445" Type="http://schemas.openxmlformats.org/officeDocument/2006/relationships/hyperlink" Target="https://cs.wikipedia.org/wiki/Host%C3%BDnsko-vset%C3%ADnsk%C3%A1_hornatina" TargetMode="External"/><Relationship Id="rId652" Type="http://schemas.openxmlformats.org/officeDocument/2006/relationships/hyperlink" Target="http://www.mapy.cz/" TargetMode="External"/><Relationship Id="rId1075" Type="http://schemas.openxmlformats.org/officeDocument/2006/relationships/hyperlink" Target="https://cs.wikipedia.org/wiki/K%C5%99emenn%C3%A1" TargetMode="External"/><Relationship Id="rId1282" Type="http://schemas.openxmlformats.org/officeDocument/2006/relationships/hyperlink" Target="https://cs.wikipedia.org/wiki/Vl%C4%8D%C3%AD_hora_(%C5%A0luknovsk%C3%A1_pahorkatina)" TargetMode="External"/><Relationship Id="rId2126" Type="http://schemas.openxmlformats.org/officeDocument/2006/relationships/hyperlink" Target="https://cs.wikipedia.org/wiki/Svojet%C3%ADn" TargetMode="External"/><Relationship Id="rId2333" Type="http://schemas.openxmlformats.org/officeDocument/2006/relationships/hyperlink" Target="https://cs.wikipedia.org/wiki/Sklen%C3%A9_nad_Oslavou" TargetMode="External"/><Relationship Id="rId305" Type="http://schemas.openxmlformats.org/officeDocument/2006/relationships/hyperlink" Target="https://cs.wikipedia.org/wiki/%C4%8Cesk%C3%A9_st%C5%99edoho%C5%99%C3%AD" TargetMode="External"/><Relationship Id="rId512" Type="http://schemas.openxmlformats.org/officeDocument/2006/relationships/hyperlink" Target="https://cs.wikipedia.org/wiki/%C5%A0umava" TargetMode="External"/><Relationship Id="rId957" Type="http://schemas.openxmlformats.org/officeDocument/2006/relationships/hyperlink" Target="http://www.mapy.cz/" TargetMode="External"/><Relationship Id="rId1142" Type="http://schemas.openxmlformats.org/officeDocument/2006/relationships/hyperlink" Target="https://cs.wikipedia.org/wiki/Kohout_(%C4%8Cesk%C3%A9_st%C5%99edoho%C5%99%C3%AD)" TargetMode="External"/><Relationship Id="rId1587" Type="http://schemas.openxmlformats.org/officeDocument/2006/relationships/hyperlink" Target="https://cs.wikipedia.org/wiki/Chlum_(%C5%A0umava)" TargetMode="External"/><Relationship Id="rId1794" Type="http://schemas.openxmlformats.org/officeDocument/2006/relationships/hyperlink" Target="http://cs.wikipedia.org/wiki/Prad%C4%9Bd" TargetMode="External"/><Relationship Id="rId86" Type="http://schemas.openxmlformats.org/officeDocument/2006/relationships/hyperlink" Target="https://cs.wikipedia.org/wiki/Podbeskydsk%C3%A1_pahorkatina" TargetMode="External"/><Relationship Id="rId817" Type="http://schemas.openxmlformats.org/officeDocument/2006/relationships/hyperlink" Target="http://www.mapy.cz/" TargetMode="External"/><Relationship Id="rId1002" Type="http://schemas.openxmlformats.org/officeDocument/2006/relationships/hyperlink" Target="http://www.mapy.cz/" TargetMode="External"/><Relationship Id="rId1447" Type="http://schemas.openxmlformats.org/officeDocument/2006/relationships/hyperlink" Target="https://cs.wikipedia.org/wiki/Orlick%C3%A9_hory" TargetMode="External"/><Relationship Id="rId1654" Type="http://schemas.openxmlformats.org/officeDocument/2006/relationships/hyperlink" Target="https://cs.wikipedia.org/wiki/Hradi%C5%A1%C5%A5any_(%C4%8Cesk%C3%A9_st%C5%99edoho%C5%99%C3%AD)" TargetMode="External"/><Relationship Id="rId1861" Type="http://schemas.openxmlformats.org/officeDocument/2006/relationships/hyperlink" Target="https://cs.wikipedia.org/wiki/Vlkov_(Svitavsk%C3%A1_pahorkatina)" TargetMode="External"/><Relationship Id="rId1307" Type="http://schemas.openxmlformats.org/officeDocument/2006/relationships/hyperlink" Target="https://cs.wikipedia.org/wiki/Zlatohorsk%C3%A1_vrchovina" TargetMode="External"/><Relationship Id="rId1514" Type="http://schemas.openxmlformats.org/officeDocument/2006/relationships/hyperlink" Target="https://cs.wikipedia.org/w/index.php?title=Velk%C3%BD_Lopen%C3%ADk_(B%C3%ADl%C3%A9_Karpaty)" TargetMode="External"/><Relationship Id="rId1721" Type="http://schemas.openxmlformats.org/officeDocument/2006/relationships/hyperlink" Target="https://cs.wikipedia.org/wiki/Koz%C3%A1kov" TargetMode="External"/><Relationship Id="rId1959" Type="http://schemas.openxmlformats.org/officeDocument/2006/relationships/hyperlink" Target="https://cs.wikipedia.org/wiki/Ortel_(Cvikovsk%C3%A1_pahorkatina)" TargetMode="External"/><Relationship Id="rId13" Type="http://schemas.openxmlformats.org/officeDocument/2006/relationships/hyperlink" Target="https://cs.wikipedia.org/wiki/Hanu%C5%A1ovick%C3%A1_vrchovina" TargetMode="External"/><Relationship Id="rId1819" Type="http://schemas.openxmlformats.org/officeDocument/2006/relationships/hyperlink" Target="https://cs.wikipedia.org/wiki/P%C5%99edn%C3%AD_sk%C3%A1la" TargetMode="External"/><Relationship Id="rId2190" Type="http://schemas.openxmlformats.org/officeDocument/2006/relationships/hyperlink" Target="https://cs.wikipedia.org/wiki/Chotovick%C3%BD_vrch" TargetMode="External"/><Relationship Id="rId2288" Type="http://schemas.openxmlformats.org/officeDocument/2006/relationships/hyperlink" Target="https://cs.wikipedia.org/wiki/Lipsk%C3%A1_hora_(%C4%8Cesk%C3%A9_st%C5%99edoho%C5%99%C3%AD)" TargetMode="External"/><Relationship Id="rId162" Type="http://schemas.openxmlformats.org/officeDocument/2006/relationships/hyperlink" Target="https://cs.wikipedia.org/wiki/%C5%A0umava" TargetMode="External"/><Relationship Id="rId467" Type="http://schemas.openxmlformats.org/officeDocument/2006/relationships/hyperlink" Target="https://cs.wikipedia.org/wiki/Krkono%C5%A1e" TargetMode="External"/><Relationship Id="rId1097" Type="http://schemas.openxmlformats.org/officeDocument/2006/relationships/hyperlink" Target="https://cs.wikipedia.org/wiki/Hvozd_(Lu%C5%BEick%C3%A9_hory)" TargetMode="External"/><Relationship Id="rId2050" Type="http://schemas.openxmlformats.org/officeDocument/2006/relationships/hyperlink" Target="https://cs.wikipedia.org/wiki/Nov%C3%A1_Ves_(okres_%C4%8Cesk%C3%BD_Krumlov)" TargetMode="External"/><Relationship Id="rId2148" Type="http://schemas.openxmlformats.org/officeDocument/2006/relationships/hyperlink" Target="https://cs.wikipedia.org/wiki/Kozlov_(okres_%C5%BD%C4%8F%C3%A1r_nad_S%C3%A1zavou)" TargetMode="External"/><Relationship Id="rId674" Type="http://schemas.openxmlformats.org/officeDocument/2006/relationships/hyperlink" Target="http://www.mapy.cz/" TargetMode="External"/><Relationship Id="rId881" Type="http://schemas.openxmlformats.org/officeDocument/2006/relationships/hyperlink" Target="http://www.mapy.cz/" TargetMode="External"/><Relationship Id="rId979" Type="http://schemas.openxmlformats.org/officeDocument/2006/relationships/hyperlink" Target="http://www.mapy.cz/" TargetMode="External"/><Relationship Id="rId327" Type="http://schemas.openxmlformats.org/officeDocument/2006/relationships/hyperlink" Target="https://cs.wikipedia.org/wiki/%C5%A0umava" TargetMode="External"/><Relationship Id="rId534" Type="http://schemas.openxmlformats.org/officeDocument/2006/relationships/hyperlink" Target="https://cs.wikipedia.org/wiki/Liten%C4%8Dick%C3%A1_pahorkatina" TargetMode="External"/><Relationship Id="rId741" Type="http://schemas.openxmlformats.org/officeDocument/2006/relationships/hyperlink" Target="http://www.mapy.cz/" TargetMode="External"/><Relationship Id="rId839" Type="http://schemas.openxmlformats.org/officeDocument/2006/relationships/hyperlink" Target="http://www.mapy.cz/" TargetMode="External"/><Relationship Id="rId1164" Type="http://schemas.openxmlformats.org/officeDocument/2006/relationships/hyperlink" Target="https://cs.wikipedia.org/wiki/Lipsk%C3%A1_hora_(%C4%8Cesk%C3%A9_st%C5%99edoho%C5%99%C3%AD)" TargetMode="External"/><Relationship Id="rId1371" Type="http://schemas.openxmlformats.org/officeDocument/2006/relationships/hyperlink" Target="http://www.mapy.cz/" TargetMode="External"/><Relationship Id="rId1469" Type="http://schemas.openxmlformats.org/officeDocument/2006/relationships/hyperlink" Target="https://cs.wikipedia.org/wiki/Javorn%C3%A1_(%C5%A0umava)" TargetMode="External"/><Relationship Id="rId2008" Type="http://schemas.openxmlformats.org/officeDocument/2006/relationships/hyperlink" Target="https://cs.wikipedia.org/wiki/Trutnov" TargetMode="External"/><Relationship Id="rId2215" Type="http://schemas.openxmlformats.org/officeDocument/2006/relationships/hyperlink" Target="https://cs.wikipedia.org/wiki/Adr%C5%A1pach" TargetMode="External"/><Relationship Id="rId601" Type="http://schemas.openxmlformats.org/officeDocument/2006/relationships/hyperlink" Target="http://www.mapy.cz/" TargetMode="External"/><Relationship Id="rId1024" Type="http://schemas.openxmlformats.org/officeDocument/2006/relationships/hyperlink" Target="https://cs.wikipedia.org/wiki/Veli%C5%A1_(Ji%C4%8D%C3%ADnsk%C3%A1_pahorkatina)" TargetMode="External"/><Relationship Id="rId1231" Type="http://schemas.openxmlformats.org/officeDocument/2006/relationships/hyperlink" Target="https://cs.wikipedia.org/wiki/Vlkov%C3%A1_(St%C5%99edo%C4%8Desk%C3%A1_pahorkatina)" TargetMode="External"/><Relationship Id="rId1676" Type="http://schemas.openxmlformats.org/officeDocument/2006/relationships/hyperlink" Target="https://cs.wikipedia.org/wiki/Mil%C3%A1_(%C4%8Cesk%C3%A9_st%C5%99edoho%C5%99%C3%AD)" TargetMode="External"/><Relationship Id="rId1883" Type="http://schemas.openxmlformats.org/officeDocument/2006/relationships/hyperlink" Target="https://cs.wikipedia.org/wiki/%C4%8Cerven%C3%A1_Voda" TargetMode="External"/><Relationship Id="rId906" Type="http://schemas.openxmlformats.org/officeDocument/2006/relationships/hyperlink" Target="http://www.mapy.cz/" TargetMode="External"/><Relationship Id="rId1329" Type="http://schemas.openxmlformats.org/officeDocument/2006/relationships/hyperlink" Target="https://cs.wikipedia.org/wiki/P%C3%ADsek_(Brdsk%C3%A1_vrchovina)" TargetMode="External"/><Relationship Id="rId1536" Type="http://schemas.openxmlformats.org/officeDocument/2006/relationships/hyperlink" Target="https://cs.wikipedia.org/wiki/Cidlinsk%C3%A1_H%C5%AFra" TargetMode="External"/><Relationship Id="rId1743" Type="http://schemas.openxmlformats.org/officeDocument/2006/relationships/hyperlink" Target="https://cs.wikipedia.org/wiki/Smrk_(Jizersk%C3%A9_hory)" TargetMode="External"/><Relationship Id="rId1950" Type="http://schemas.openxmlformats.org/officeDocument/2006/relationships/hyperlink" Target="https://cs.wikipedia.org/wiki/Hrn%C4%8D%C3%AD%C5%99sk%C3%A9_boudy" TargetMode="External"/><Relationship Id="rId35" Type="http://schemas.openxmlformats.org/officeDocument/2006/relationships/hyperlink" Target="https://cs.wikipedia.org/wiki/%C5%A0umava" TargetMode="External"/><Relationship Id="rId1603" Type="http://schemas.openxmlformats.org/officeDocument/2006/relationships/hyperlink" Target="http://cs.wikipedia.org/wiki/Prad%C4%9Bd" TargetMode="External"/><Relationship Id="rId1810" Type="http://schemas.openxmlformats.org/officeDocument/2006/relationships/hyperlink" Target="https://cs.wikipedia.org/wiki/Velk%C3%A1_Stolov%C3%A1" TargetMode="External"/><Relationship Id="rId184" Type="http://schemas.openxmlformats.org/officeDocument/2006/relationships/hyperlink" Target="https://cs.wikipedia.org/wiki/%C5%BDd%C3%A1nick%C3%BD_les" TargetMode="External"/><Relationship Id="rId391" Type="http://schemas.openxmlformats.org/officeDocument/2006/relationships/hyperlink" Target="https://cs.wikipedia.org/wiki/N%C3%ADzk%C3%BD_Jesen%C3%ADk" TargetMode="External"/><Relationship Id="rId1908" Type="http://schemas.openxmlformats.org/officeDocument/2006/relationships/hyperlink" Target="https://cs.wikipedia.org/wiki/Videlsk%C3%A9_sedlo" TargetMode="External"/><Relationship Id="rId2072" Type="http://schemas.openxmlformats.org/officeDocument/2006/relationships/hyperlink" Target="https://cs.wikipedia.org/wiki/Pomezn%C3%AD_Boudy" TargetMode="External"/><Relationship Id="rId251" Type="http://schemas.openxmlformats.org/officeDocument/2006/relationships/hyperlink" Target="https://cs.wikipedia.org/wiki/%C5%A0vihovsk%C3%A1_vrchovina" TargetMode="External"/><Relationship Id="rId489" Type="http://schemas.openxmlformats.org/officeDocument/2006/relationships/hyperlink" Target="https://cs.wikipedia.org/wiki/%C4%8Cesk%C3%A9_st%C5%99edoho%C5%99%C3%AD" TargetMode="External"/><Relationship Id="rId696" Type="http://schemas.openxmlformats.org/officeDocument/2006/relationships/hyperlink" Target="http://www.mapy.cz/" TargetMode="External"/><Relationship Id="rId349" Type="http://schemas.openxmlformats.org/officeDocument/2006/relationships/hyperlink" Target="https://cs.wikipedia.org/wiki/%C5%A0vihovsk%C3%A1_vrchovina" TargetMode="External"/><Relationship Id="rId556" Type="http://schemas.openxmlformats.org/officeDocument/2006/relationships/hyperlink" Target="http://www.mapy.cz/" TargetMode="External"/><Relationship Id="rId763" Type="http://schemas.openxmlformats.org/officeDocument/2006/relationships/hyperlink" Target="http://www.mapy.cz/" TargetMode="External"/><Relationship Id="rId1186" Type="http://schemas.openxmlformats.org/officeDocument/2006/relationships/hyperlink" Target="https://cs.wikipedia.org/wiki/Po%C4%8D%C3%A1teck%C3%BD_vrch" TargetMode="External"/><Relationship Id="rId1393" Type="http://schemas.openxmlformats.org/officeDocument/2006/relationships/hyperlink" Target="http://www.mapy.cz/" TargetMode="External"/><Relationship Id="rId2237" Type="http://schemas.openxmlformats.org/officeDocument/2006/relationships/hyperlink" Target="https://cs.wikipedia.org/wiki/Pr%C3%A1%C5%A1ily" TargetMode="External"/><Relationship Id="rId111" Type="http://schemas.openxmlformats.org/officeDocument/2006/relationships/hyperlink" Target="https://cs.wikipedia.org/wiki/%C5%A0umavsk%C3%A9_podh%C5%AF%C5%99%C3%AD" TargetMode="External"/><Relationship Id="rId209" Type="http://schemas.openxmlformats.org/officeDocument/2006/relationships/hyperlink" Target="https://cs.wikipedia.org/wiki/%C5%BDd%C3%A1nick%C3%BD_les" TargetMode="External"/><Relationship Id="rId416" Type="http://schemas.openxmlformats.org/officeDocument/2006/relationships/hyperlink" Target="https://cs.wikipedia.org/wiki/Bene%C5%A1ovsk%C3%A1_pahorkatina" TargetMode="External"/><Relationship Id="rId970" Type="http://schemas.openxmlformats.org/officeDocument/2006/relationships/hyperlink" Target="http://www.mapy.cz/" TargetMode="External"/><Relationship Id="rId1046" Type="http://schemas.openxmlformats.org/officeDocument/2006/relationships/hyperlink" Target="https://cs.wikipedia.org/wiki/Vyske%C5%99_(Ji%C4%8D%C3%ADnsk%C3%A1_pahorkatina)" TargetMode="External"/><Relationship Id="rId1253" Type="http://schemas.openxmlformats.org/officeDocument/2006/relationships/hyperlink" Target="https://cs.wikipedia.org/wiki/Jelen%C3%AD_str%C3%A1%C5%88" TargetMode="External"/><Relationship Id="rId1698" Type="http://schemas.openxmlformats.org/officeDocument/2006/relationships/hyperlink" Target="https://cs.wikipedia.org/wiki/Hvozd_(Lu%C5%BEick%C3%A9_hory)" TargetMode="External"/><Relationship Id="rId623" Type="http://schemas.openxmlformats.org/officeDocument/2006/relationships/hyperlink" Target="http://www.mapy.cz/" TargetMode="External"/><Relationship Id="rId830" Type="http://schemas.openxmlformats.org/officeDocument/2006/relationships/hyperlink" Target="http://www.mapy.cz/" TargetMode="External"/><Relationship Id="rId928" Type="http://schemas.openxmlformats.org/officeDocument/2006/relationships/hyperlink" Target="http://www.mapy.cz/" TargetMode="External"/><Relationship Id="rId1460" Type="http://schemas.openxmlformats.org/officeDocument/2006/relationships/hyperlink" Target="https://cs.wikipedia.org/wiki/Kle%C5%A5" TargetMode="External"/><Relationship Id="rId1558" Type="http://schemas.openxmlformats.org/officeDocument/2006/relationships/hyperlink" Target="https://cs.wikipedia.org/wiki/Bab%C3%AD_lom_(Drahansk%C3%A1_vrchovina)" TargetMode="External"/><Relationship Id="rId1765" Type="http://schemas.openxmlformats.org/officeDocument/2006/relationships/hyperlink" Target="https://cs.wikipedia.org/wiki/%C4%8Celo_(Krkono%C5%A1e)" TargetMode="External"/><Relationship Id="rId2304" Type="http://schemas.openxmlformats.org/officeDocument/2006/relationships/hyperlink" Target="https://cs.wikipedia.org/wiki/Zadn%C3%AD_Pt%C3%A1kovice" TargetMode="External"/><Relationship Id="rId57" Type="http://schemas.openxmlformats.org/officeDocument/2006/relationships/hyperlink" Target="https://cs.wikipedia.org/wiki/%C4%8Cesk%C3%A9_st%C5%99edoho%C5%99%C3%AD" TargetMode="External"/><Relationship Id="rId1113" Type="http://schemas.openxmlformats.org/officeDocument/2006/relationships/hyperlink" Target="https://cs.wikipedia.org/wiki/Velk%C3%A1_Bukov%C3%A1_(Ralsk%C3%A1_pahorkatina)" TargetMode="External"/><Relationship Id="rId1320" Type="http://schemas.openxmlformats.org/officeDocument/2006/relationships/hyperlink" Target="http://www.mapy.cz/" TargetMode="External"/><Relationship Id="rId1418" Type="http://schemas.openxmlformats.org/officeDocument/2006/relationships/hyperlink" Target="http://www.mapy.cz/" TargetMode="External"/><Relationship Id="rId1972" Type="http://schemas.openxmlformats.org/officeDocument/2006/relationships/hyperlink" Target="https://cs.wikipedia.org/wiki/%C5%BDernovn%C3%ADk" TargetMode="External"/><Relationship Id="rId1625" Type="http://schemas.openxmlformats.org/officeDocument/2006/relationships/hyperlink" Target="https://cs.wikipedia.org/wiki/Sochov%C3%A1" TargetMode="External"/><Relationship Id="rId1832" Type="http://schemas.openxmlformats.org/officeDocument/2006/relationships/hyperlink" Target="https://cs.wikipedia.org/wiki/Horn%C3%AD_les" TargetMode="External"/><Relationship Id="rId2094" Type="http://schemas.openxmlformats.org/officeDocument/2006/relationships/hyperlink" Target="https://cs.wikipedia.org/wiki/Lu%C5%BE" TargetMode="External"/><Relationship Id="rId273" Type="http://schemas.openxmlformats.org/officeDocument/2006/relationships/hyperlink" Target="https://cs.wikipedia.org/wiki/Rychlebsk%C3%A9_hory" TargetMode="External"/><Relationship Id="rId480" Type="http://schemas.openxmlformats.org/officeDocument/2006/relationships/hyperlink" Target="https://cs.wikipedia.org/wiki/Slavkovsk%C3%BD_les" TargetMode="External"/><Relationship Id="rId2161" Type="http://schemas.openxmlformats.org/officeDocument/2006/relationships/hyperlink" Target="https://cs.wikipedia.org/wiki/Stud%C3%A1nky_(Vy%C5%A1%C5%A1%C3%AD_Brod)" TargetMode="External"/><Relationship Id="rId133" Type="http://schemas.openxmlformats.org/officeDocument/2006/relationships/hyperlink" Target="https://cs.wikipedia.org/wiki/Moravskoslezsk%C3%A9_Beskydy" TargetMode="External"/><Relationship Id="rId340" Type="http://schemas.openxmlformats.org/officeDocument/2006/relationships/hyperlink" Target="https://cs.wikipedia.org/wiki/%C4%8Cesk%C3%A9_st%C5%99edoho%C5%99%C3%AD" TargetMode="External"/><Relationship Id="rId578" Type="http://schemas.openxmlformats.org/officeDocument/2006/relationships/hyperlink" Target="http://www.mapy.cz/" TargetMode="External"/><Relationship Id="rId785" Type="http://schemas.openxmlformats.org/officeDocument/2006/relationships/hyperlink" Target="http://www.mapy.cz/" TargetMode="External"/><Relationship Id="rId992" Type="http://schemas.openxmlformats.org/officeDocument/2006/relationships/hyperlink" Target="http://www.mapy.cz/" TargetMode="External"/><Relationship Id="rId2021" Type="http://schemas.openxmlformats.org/officeDocument/2006/relationships/hyperlink" Target="https://cs.wikipedia.org/wiki/V%C5%A1eradice" TargetMode="External"/><Relationship Id="rId2259" Type="http://schemas.openxmlformats.org/officeDocument/2006/relationships/hyperlink" Target="https://cs.wikipedia.org/wiki/Da%C5%88kovice" TargetMode="External"/><Relationship Id="rId200" Type="http://schemas.openxmlformats.org/officeDocument/2006/relationships/hyperlink" Target="https://cs.wikipedia.org/wiki/Moravskoslezsk%C3%A9_Beskydy" TargetMode="External"/><Relationship Id="rId438" Type="http://schemas.openxmlformats.org/officeDocument/2006/relationships/hyperlink" Target="https://cs.wikipedia.org/wiki/%C5%A0vihovsk%C3%A1_vrchovina" TargetMode="External"/><Relationship Id="rId645" Type="http://schemas.openxmlformats.org/officeDocument/2006/relationships/hyperlink" Target="http://www.mapy.cz/" TargetMode="External"/><Relationship Id="rId852" Type="http://schemas.openxmlformats.org/officeDocument/2006/relationships/hyperlink" Target="http://www.mapy.cz/" TargetMode="External"/><Relationship Id="rId1068" Type="http://schemas.openxmlformats.org/officeDocument/2006/relationships/hyperlink" Target="https://cs.wikipedia.org/wiki/%C4%8Cern%C3%A1_hora_(Krkono%C5%A1e)" TargetMode="External"/><Relationship Id="rId1275" Type="http://schemas.openxmlformats.org/officeDocument/2006/relationships/hyperlink" Target="http://cs.wikipedia.org/wiki/Vysok%C3%A1_hole" TargetMode="External"/><Relationship Id="rId1482" Type="http://schemas.openxmlformats.org/officeDocument/2006/relationships/hyperlink" Target="https://cs.wikipedia.org/wiki/B%C3%ADl%C3%A1_hora_(Podbeskydsk%C3%A1_pahorkatina)" TargetMode="External"/><Relationship Id="rId2119" Type="http://schemas.openxmlformats.org/officeDocument/2006/relationships/hyperlink" Target="https://cs.wikipedia.org/wiki/Krompach" TargetMode="External"/><Relationship Id="rId2326" Type="http://schemas.openxmlformats.org/officeDocument/2006/relationships/hyperlink" Target="https://cs.wikipedia.org/wiki/P%C5%99%C3%ADdol%C3%AD" TargetMode="External"/><Relationship Id="rId505" Type="http://schemas.openxmlformats.org/officeDocument/2006/relationships/hyperlink" Target="https://cs.wikipedia.org/wiki/Bene%C5%A1ovsk%C3%A1_pahorkatina" TargetMode="External"/><Relationship Id="rId712" Type="http://schemas.openxmlformats.org/officeDocument/2006/relationships/hyperlink" Target="http://www.mapy.cz/" TargetMode="External"/><Relationship Id="rId1135" Type="http://schemas.openxmlformats.org/officeDocument/2006/relationships/hyperlink" Target="https://cs.wikipedia.org/wiki/Jezev%C4%8D%C3%AD_vrch" TargetMode="External"/><Relationship Id="rId1342" Type="http://schemas.openxmlformats.org/officeDocument/2006/relationships/hyperlink" Target="http://www.mapy.cz/" TargetMode="External"/><Relationship Id="rId1787" Type="http://schemas.openxmlformats.org/officeDocument/2006/relationships/hyperlink" Target="https://cs.wikipedia.org/wiki/Lv%C3%AD_hora" TargetMode="External"/><Relationship Id="rId1994" Type="http://schemas.openxmlformats.org/officeDocument/2006/relationships/hyperlink" Target="https://cs.wikipedia.org/wiki/Smrk_(Moravskoslezsk%C3%A9_Beskydy)" TargetMode="External"/><Relationship Id="rId79" Type="http://schemas.openxmlformats.org/officeDocument/2006/relationships/hyperlink" Target="https://cs.wikipedia.org/wiki/Podbeskydsk%C3%A1_pahorkatina" TargetMode="External"/><Relationship Id="rId1202" Type="http://schemas.openxmlformats.org/officeDocument/2006/relationships/hyperlink" Target="https://cs.wikipedia.org/wiki/Veselsk%C3%BD_chlum" TargetMode="External"/><Relationship Id="rId1647" Type="http://schemas.openxmlformats.org/officeDocument/2006/relationships/hyperlink" Target="https://cs.wikipedia.org/wiki/Kamenn%C3%BD_vrch_(Hanu%C5%A1ovick%C3%A1_vrchovina)" TargetMode="External"/><Relationship Id="rId1854" Type="http://schemas.openxmlformats.org/officeDocument/2006/relationships/hyperlink" Target="https://cs.wikipedia.org/wiki/T%C5%99em%C5%A1%C3%ADn" TargetMode="External"/><Relationship Id="rId1507" Type="http://schemas.openxmlformats.org/officeDocument/2006/relationships/hyperlink" Target="https://cs.wikipedia.org/wiki/Brdo_(Ch%C5%99iby)" TargetMode="External"/><Relationship Id="rId1714" Type="http://schemas.openxmlformats.org/officeDocument/2006/relationships/hyperlink" Target="https://cs.wikipedia.org/wiki/Ocasovsk%C3%BD_vrch" TargetMode="External"/><Relationship Id="rId295" Type="http://schemas.openxmlformats.org/officeDocument/2006/relationships/hyperlink" Target="https://cs.wikipedia.org/wiki/K%C5%99i%C5%BEanovsk%C3%A1_vrchovina" TargetMode="External"/><Relationship Id="rId1921" Type="http://schemas.openxmlformats.org/officeDocument/2006/relationships/hyperlink" Target="https://cs.wikipedia.org/wiki/Lipt%C3%A1l" TargetMode="External"/><Relationship Id="rId2183" Type="http://schemas.openxmlformats.org/officeDocument/2006/relationships/hyperlink" Target="https://cs.wikipedia.org/wiki/P%C5%99%C3%ADvrat" TargetMode="External"/><Relationship Id="rId155" Type="http://schemas.openxmlformats.org/officeDocument/2006/relationships/hyperlink" Target="https://cs.wikipedia.org/wiki/Ralsk%C3%A1_pahorkatina" TargetMode="External"/><Relationship Id="rId362" Type="http://schemas.openxmlformats.org/officeDocument/2006/relationships/hyperlink" Target="https://cs.wikipedia.org/wiki/Rakovnick%C3%A1_pahorkatina" TargetMode="External"/><Relationship Id="rId1297" Type="http://schemas.openxmlformats.org/officeDocument/2006/relationships/hyperlink" Target="https://cs.wikipedia.org/wiki/%C4%8Cerven%C3%BD_k%C3%A1men_(Podbeskydsk%C3%A1_pahorkatina)" TargetMode="External"/><Relationship Id="rId2043" Type="http://schemas.openxmlformats.org/officeDocument/2006/relationships/hyperlink" Target="https://cs.wikipedia.org/wiki/Teplice" TargetMode="External"/><Relationship Id="rId2250" Type="http://schemas.openxmlformats.org/officeDocument/2006/relationships/hyperlink" Target="https://cs.wikipedia.org/wiki/Kamenice_(okres_Praha-v%C3%BDchod)" TargetMode="External"/><Relationship Id="rId222" Type="http://schemas.openxmlformats.org/officeDocument/2006/relationships/hyperlink" Target="https://cs.wikipedia.org/wiki/%C4%8Cesk%C3%A9_st%C5%99edoho%C5%99%C3%AD" TargetMode="External"/><Relationship Id="rId667" Type="http://schemas.openxmlformats.org/officeDocument/2006/relationships/hyperlink" Target="http://www.mapy.cz/" TargetMode="External"/><Relationship Id="rId874" Type="http://schemas.openxmlformats.org/officeDocument/2006/relationships/hyperlink" Target="http://www.mapy.cz/" TargetMode="External"/><Relationship Id="rId2110" Type="http://schemas.openxmlformats.org/officeDocument/2006/relationships/hyperlink" Target="https://cs.wikipedia.org/wiki/M%C5%99%C3%AD%C4%8Dn%C3%A1" TargetMode="External"/><Relationship Id="rId527" Type="http://schemas.openxmlformats.org/officeDocument/2006/relationships/hyperlink" Target="https://cs.wikipedia.org/wiki/Ji%C4%8D%C3%ADnsk%C3%A1_pahorkatina" TargetMode="External"/><Relationship Id="rId734" Type="http://schemas.openxmlformats.org/officeDocument/2006/relationships/hyperlink" Target="http://www.mapy.cz/" TargetMode="External"/><Relationship Id="rId941" Type="http://schemas.openxmlformats.org/officeDocument/2006/relationships/hyperlink" Target="http://www.mapy.cz/" TargetMode="External"/><Relationship Id="rId1157" Type="http://schemas.openxmlformats.org/officeDocument/2006/relationships/hyperlink" Target="https://cs.wikipedia.org/wiki/Bo%C5%99e%C5%88" TargetMode="External"/><Relationship Id="rId1364" Type="http://schemas.openxmlformats.org/officeDocument/2006/relationships/hyperlink" Target="https://cs.wikipedia.org/wiki/St%C5%99%C3%AD%C5%BEovick%C3%BD_vrch" TargetMode="External"/><Relationship Id="rId1571" Type="http://schemas.openxmlformats.org/officeDocument/2006/relationships/hyperlink" Target="https://cs.wikipedia.org/wiki/P%C5%99edn%C3%AD_sk%C3%A1la" TargetMode="External"/><Relationship Id="rId2208" Type="http://schemas.openxmlformats.org/officeDocument/2006/relationships/hyperlink" Target="https://cs.wikipedia.org/wiki/Golfov%C3%BD_are%C3%A1l_Kask%C3%A1da" TargetMode="External"/><Relationship Id="rId70" Type="http://schemas.openxmlformats.org/officeDocument/2006/relationships/hyperlink" Target="https://cs.wikipedia.org/wiki/Hrub%C3%BD_Jesen%C3%ADk" TargetMode="External"/><Relationship Id="rId801" Type="http://schemas.openxmlformats.org/officeDocument/2006/relationships/hyperlink" Target="http://www.mapy.cz/" TargetMode="External"/><Relationship Id="rId1017" Type="http://schemas.openxmlformats.org/officeDocument/2006/relationships/hyperlink" Target="https://cs.wikipedia.org/wiki/Ml%C3%BDnsk%C3%BD_vrch_(Dokesk%C3%A1_pahorkatina)" TargetMode="External"/><Relationship Id="rId1224" Type="http://schemas.openxmlformats.org/officeDocument/2006/relationships/hyperlink" Target="https://cs.wikipedia.org/wiki/V%C4%9Bncov%C3%A1_hora" TargetMode="External"/><Relationship Id="rId1431" Type="http://schemas.openxmlformats.org/officeDocument/2006/relationships/hyperlink" Target="http://www.mapy.cz/" TargetMode="External"/><Relationship Id="rId1669" Type="http://schemas.openxmlformats.org/officeDocument/2006/relationships/hyperlink" Target="https://cs.wikipedia.org/wiki/Zlatn%C3%ADk_(%C4%8Cesk%C3%A9_st%C5%99edoho%C5%99%C3%AD)" TargetMode="External"/><Relationship Id="rId1876" Type="http://schemas.openxmlformats.org/officeDocument/2006/relationships/hyperlink" Target="https://cs.wikipedia.org/wiki/Pr%C5%AFplav_R%C3%BDn-Mohan-Dunaj" TargetMode="External"/><Relationship Id="rId1529" Type="http://schemas.openxmlformats.org/officeDocument/2006/relationships/hyperlink" Target="https://cs.wikipedia.org/wiki/Ham%C5%A1tejnsk%C3%BD_vrch" TargetMode="External"/><Relationship Id="rId1736" Type="http://schemas.openxmlformats.org/officeDocument/2006/relationships/hyperlink" Target="https://cs.wikipedia.org/wiki/Lu%C5%BE" TargetMode="External"/><Relationship Id="rId1943" Type="http://schemas.openxmlformats.org/officeDocument/2006/relationships/hyperlink" Target="https://cs.wikipedia.org/wiki/Poln%C3%A1_na_%C5%A0umav%C4%9B" TargetMode="External"/><Relationship Id="rId28" Type="http://schemas.openxmlformats.org/officeDocument/2006/relationships/hyperlink" Target="https://cs.wikipedia.org/wiki/Hrub%C3%BD_Jesen%C3%ADk" TargetMode="External"/><Relationship Id="rId1803" Type="http://schemas.openxmlformats.org/officeDocument/2006/relationships/hyperlink" Target="https://cs.wikipedia.org/wiki/Mandlstein" TargetMode="External"/><Relationship Id="rId177" Type="http://schemas.openxmlformats.org/officeDocument/2006/relationships/hyperlink" Target="https://cs.wikipedia.org/wiki/Hanu%C5%A1ovick%C3%A1_vrchovina" TargetMode="External"/><Relationship Id="rId384" Type="http://schemas.openxmlformats.org/officeDocument/2006/relationships/hyperlink" Target="https://cs.wikipedia.org/wiki/Blatensk%C3%A1_pahorkatina" TargetMode="External"/><Relationship Id="rId591" Type="http://schemas.openxmlformats.org/officeDocument/2006/relationships/hyperlink" Target="http://www.mapy.cz/" TargetMode="External"/><Relationship Id="rId2065" Type="http://schemas.openxmlformats.org/officeDocument/2006/relationships/hyperlink" Target="https://cs.wikipedia.org/wiki/Chodov%C3%A1_Plan%C3%A1" TargetMode="External"/><Relationship Id="rId2272" Type="http://schemas.openxmlformats.org/officeDocument/2006/relationships/hyperlink" Target="https://cs.wikipedia.org/wiki/Bo%C5%BE%C3%AD_Dar" TargetMode="External"/><Relationship Id="rId244" Type="http://schemas.openxmlformats.org/officeDocument/2006/relationships/hyperlink" Target="https://cs.wikipedia.org/wiki/Moravskoslezsk%C3%A9_Beskydy" TargetMode="External"/><Relationship Id="rId689" Type="http://schemas.openxmlformats.org/officeDocument/2006/relationships/hyperlink" Target="http://www.mapy.cz/" TargetMode="External"/><Relationship Id="rId896" Type="http://schemas.openxmlformats.org/officeDocument/2006/relationships/hyperlink" Target="http://www.mapy.cz/" TargetMode="External"/><Relationship Id="rId1081" Type="http://schemas.openxmlformats.org/officeDocument/2006/relationships/hyperlink" Target="https://cs.wikipedia.org/wiki/%C4%8Cern%C3%A1_studnice" TargetMode="External"/><Relationship Id="rId451" Type="http://schemas.openxmlformats.org/officeDocument/2006/relationships/hyperlink" Target="https://cs.wikipedia.org/wiki/Kr%C3%A1lick%C3%BD_Sn%C4%9B%C5%BEn%C3%ADk_(poho%C5%99%C3%AD)" TargetMode="External"/><Relationship Id="rId549" Type="http://schemas.openxmlformats.org/officeDocument/2006/relationships/hyperlink" Target="http://www.mapy.cz/" TargetMode="External"/><Relationship Id="rId756" Type="http://schemas.openxmlformats.org/officeDocument/2006/relationships/hyperlink" Target="http://www.mapy.cz/" TargetMode="External"/><Relationship Id="rId1179" Type="http://schemas.openxmlformats.org/officeDocument/2006/relationships/hyperlink" Target="http://cs.wikipedia.org/wiki/Myslivna_(Novohradsk%C3%A9_hory)" TargetMode="External"/><Relationship Id="rId1386" Type="http://schemas.openxmlformats.org/officeDocument/2006/relationships/hyperlink" Target="http://www.mapy.cz/" TargetMode="External"/><Relationship Id="rId1593" Type="http://schemas.openxmlformats.org/officeDocument/2006/relationships/hyperlink" Target="https://cs.wikipedia.org/wiki/Boub%C3%ADn" TargetMode="External"/><Relationship Id="rId2132" Type="http://schemas.openxmlformats.org/officeDocument/2006/relationships/hyperlink" Target="https://cs.wikipedia.org/wiki/Mar%C5%A1ov_(Studen%C3%A1)" TargetMode="External"/><Relationship Id="rId104" Type="http://schemas.openxmlformats.org/officeDocument/2006/relationships/hyperlink" Target="https://cs.wikipedia.org/wiki/Bene%C5%A1ovsk%C3%A1_pahorkatina" TargetMode="External"/><Relationship Id="rId311" Type="http://schemas.openxmlformats.org/officeDocument/2006/relationships/hyperlink" Target="https://cs.wikipedia.org/wiki/Podorlick%C3%A1_pahorkatina" TargetMode="External"/><Relationship Id="rId409" Type="http://schemas.openxmlformats.org/officeDocument/2006/relationships/hyperlink" Target="https://cs.wikipedia.org/wiki/Ralsk%C3%A1_pahorkatina" TargetMode="External"/><Relationship Id="rId963" Type="http://schemas.openxmlformats.org/officeDocument/2006/relationships/hyperlink" Target="http://www.mapy.cz/" TargetMode="External"/><Relationship Id="rId1039" Type="http://schemas.openxmlformats.org/officeDocument/2006/relationships/hyperlink" Target="http://cs.wikipedia.org/wiki/Dlouh%C3%A9_str%C3%A1n%C4%9B" TargetMode="External"/><Relationship Id="rId1246" Type="http://schemas.openxmlformats.org/officeDocument/2006/relationships/hyperlink" Target="https://cs.wikipedia.org/wiki/Hazmburk_(hora)" TargetMode="External"/><Relationship Id="rId1898" Type="http://schemas.openxmlformats.org/officeDocument/2006/relationships/hyperlink" Target="https://cs.wikipedia.org/wiki/Sv%C4%9Btl%C3%A1" TargetMode="External"/><Relationship Id="rId92" Type="http://schemas.openxmlformats.org/officeDocument/2006/relationships/hyperlink" Target="https://cs.wikipedia.org/wiki/Dolnooharsk%C3%A1_tabule" TargetMode="External"/><Relationship Id="rId616" Type="http://schemas.openxmlformats.org/officeDocument/2006/relationships/hyperlink" Target="http://www.mapy.cz/" TargetMode="External"/><Relationship Id="rId823" Type="http://schemas.openxmlformats.org/officeDocument/2006/relationships/hyperlink" Target="http://www.mapy.cz/" TargetMode="External"/><Relationship Id="rId1453" Type="http://schemas.openxmlformats.org/officeDocument/2006/relationships/hyperlink" Target="https://cs.wikipedia.org/wiki/Kn%C4%9Bhyn%C4%9B" TargetMode="External"/><Relationship Id="rId1660" Type="http://schemas.openxmlformats.org/officeDocument/2006/relationships/hyperlink" Target="https://cs.wikipedia.org/wiki/Hradi%C5%A1t%C4%9B_(p%C5%99%C3%ADrodn%C3%AD_pam%C3%A1tka,_okres_Litom%C4%9B%C5%99ice)" TargetMode="External"/><Relationship Id="rId1758" Type="http://schemas.openxmlformats.org/officeDocument/2006/relationships/hyperlink" Target="https://cs.wikipedia.org/wiki/Ropice_(Moravskoslezsk%C3%A9_Beskydy)" TargetMode="External"/><Relationship Id="rId1106" Type="http://schemas.openxmlformats.org/officeDocument/2006/relationships/hyperlink" Target="http://cs.wikipedia.org/wiki/Medv%C4%9Bd%C3%AD_vrch" TargetMode="External"/><Relationship Id="rId1313" Type="http://schemas.openxmlformats.org/officeDocument/2006/relationships/hyperlink" Target="https://cs.wikipedia.org/wiki/Hanu%C5%A1ovick%C3%A1_vrchovina" TargetMode="External"/><Relationship Id="rId1520" Type="http://schemas.openxmlformats.org/officeDocument/2006/relationships/hyperlink" Target="https://cs.wikipedia.org/wiki/Jezvinec" TargetMode="External"/><Relationship Id="rId1965" Type="http://schemas.openxmlformats.org/officeDocument/2006/relationships/hyperlink" Target="https://cs.wikipedia.org/wiki/Zlat%C3%A1_(vojensk%C3%BD_%C3%BAjezd_Boletice)" TargetMode="External"/><Relationship Id="rId1618" Type="http://schemas.openxmlformats.org/officeDocument/2006/relationships/hyperlink" Target="https://cs.wikipedia.org/wiki/Kl%C3%ADnovec" TargetMode="External"/><Relationship Id="rId1825" Type="http://schemas.openxmlformats.org/officeDocument/2006/relationships/hyperlink" Target="https://cs.wikipedia.org/wiki/%C5%BDlebsk%C3%BD_vrch" TargetMode="External"/><Relationship Id="rId199" Type="http://schemas.openxmlformats.org/officeDocument/2006/relationships/hyperlink" Target="https://cs.wikipedia.org/wiki/Hrub%C3%BD_Jesen%C3%ADk" TargetMode="External"/><Relationship Id="rId2087" Type="http://schemas.openxmlformats.org/officeDocument/2006/relationships/hyperlink" Target="https://cs.wikipedia.org/wiki/Nosislav" TargetMode="External"/><Relationship Id="rId2294" Type="http://schemas.openxmlformats.org/officeDocument/2006/relationships/hyperlink" Target="https://cs.wikipedia.org/wiki/Hnanice" TargetMode="External"/><Relationship Id="rId266" Type="http://schemas.openxmlformats.org/officeDocument/2006/relationships/hyperlink" Target="https://cs.wikipedia.org/wiki/%C5%A0umavsk%C3%A9_podh%C5%AF%C5%99%C3%AD" TargetMode="External"/><Relationship Id="rId473" Type="http://schemas.openxmlformats.org/officeDocument/2006/relationships/hyperlink" Target="https://cs.wikipedia.org/wiki/Javo%C5%99ick%C3%A1_vrchovina" TargetMode="External"/><Relationship Id="rId680" Type="http://schemas.openxmlformats.org/officeDocument/2006/relationships/hyperlink" Target="http://www.mapy.cz/" TargetMode="External"/><Relationship Id="rId2154" Type="http://schemas.openxmlformats.org/officeDocument/2006/relationships/hyperlink" Target="https://cs.wikipedia.org/wiki/Mosteck%C3%A9_jezero" TargetMode="External"/><Relationship Id="rId126" Type="http://schemas.openxmlformats.org/officeDocument/2006/relationships/hyperlink" Target="https://cs.wikipedia.org/wiki/Tepelsk%C3%A1_vrchovina" TargetMode="External"/><Relationship Id="rId333" Type="http://schemas.openxmlformats.org/officeDocument/2006/relationships/hyperlink" Target="https://cs.wikipedia.org/wiki/Javorn%C3%ADky" TargetMode="External"/><Relationship Id="rId540" Type="http://schemas.openxmlformats.org/officeDocument/2006/relationships/hyperlink" Target="http://www.mapy.cz/" TargetMode="External"/><Relationship Id="rId778" Type="http://schemas.openxmlformats.org/officeDocument/2006/relationships/hyperlink" Target="http://www.mapy.cz/" TargetMode="External"/><Relationship Id="rId985" Type="http://schemas.openxmlformats.org/officeDocument/2006/relationships/hyperlink" Target="http://www.mapy.cz/" TargetMode="External"/><Relationship Id="rId1170" Type="http://schemas.openxmlformats.org/officeDocument/2006/relationships/hyperlink" Target="https://cs.wikipedia.org/wiki/Mal%C3%BD_Polom" TargetMode="External"/><Relationship Id="rId2014" Type="http://schemas.openxmlformats.org/officeDocument/2006/relationships/hyperlink" Target="https://cs.wikipedia.org/wiki/Ralsko_(Ralsk%C3%A1_pahorkatina)" TargetMode="External"/><Relationship Id="rId2221" Type="http://schemas.openxmlformats.org/officeDocument/2006/relationships/hyperlink" Target="https://cs.wikipedia.org/wiki/Moravsk%C3%BD_Beroun" TargetMode="External"/><Relationship Id="rId638" Type="http://schemas.openxmlformats.org/officeDocument/2006/relationships/hyperlink" Target="http://www.mapy.cz/" TargetMode="External"/><Relationship Id="rId845" Type="http://schemas.openxmlformats.org/officeDocument/2006/relationships/hyperlink" Target="http://www.mapy.cz/" TargetMode="External"/><Relationship Id="rId1030" Type="http://schemas.openxmlformats.org/officeDocument/2006/relationships/hyperlink" Target="https://cs.wikipedia.org/wiki/P%C5%99iv%C3%BD%C5%A1ina" TargetMode="External"/><Relationship Id="rId1268" Type="http://schemas.openxmlformats.org/officeDocument/2006/relationships/hyperlink" Target="https://cs.wikipedia.org/wiki/Bab%C3%AD_lom_(Kyjovsk%C3%A1_pahorkatina)" TargetMode="External"/><Relationship Id="rId1475" Type="http://schemas.openxmlformats.org/officeDocument/2006/relationships/hyperlink" Target="https://cs.wikipedia.org/wiki/P%C5%99%C3%AD%C4%8Dn%C3%BD_vrch" TargetMode="External"/><Relationship Id="rId1682" Type="http://schemas.openxmlformats.org/officeDocument/2006/relationships/hyperlink" Target="https://cs.wikipedia.org/wiki/Sedlo_(%C4%8Cesk%C3%A9_st%C5%99edoho%C5%99%C3%AD)" TargetMode="External"/><Relationship Id="rId2319" Type="http://schemas.openxmlformats.org/officeDocument/2006/relationships/hyperlink" Target="https://cs.wikipedia.org/wiki/Borovnice_(okres_Bene%C5%A1ov)" TargetMode="External"/><Relationship Id="rId400" Type="http://schemas.openxmlformats.org/officeDocument/2006/relationships/hyperlink" Target="https://cs.wikipedia.org/wiki/Slezsk%C3%A9_Beskydy" TargetMode="External"/><Relationship Id="rId705" Type="http://schemas.openxmlformats.org/officeDocument/2006/relationships/hyperlink" Target="http://www.mapy.cz/" TargetMode="External"/><Relationship Id="rId1128" Type="http://schemas.openxmlformats.org/officeDocument/2006/relationships/hyperlink" Target="https://cs.wikipedia.org/wiki/Ronov_(Ralsk%C3%A1_pahorkatina)" TargetMode="External"/><Relationship Id="rId1335" Type="http://schemas.openxmlformats.org/officeDocument/2006/relationships/hyperlink" Target="https://cs.wikipedia.org/wiki/%C5%BD%C4%8F%C3%A1r_(Brdsk%C3%A1_vrchovina)" TargetMode="External"/><Relationship Id="rId1542" Type="http://schemas.openxmlformats.org/officeDocument/2006/relationships/hyperlink" Target="https://cs.wikipedia.org/wiki/Hora_(p%C5%99%C3%ADrodn%C3%AD_pam%C3%A1tka)" TargetMode="External"/><Relationship Id="rId1987" Type="http://schemas.openxmlformats.org/officeDocument/2006/relationships/hyperlink" Target="https://cs.wikipedia.org/wiki/Nov%C3%A1_Hu%C5%A5_(Svor)" TargetMode="External"/><Relationship Id="rId912" Type="http://schemas.openxmlformats.org/officeDocument/2006/relationships/hyperlink" Target="http://www.mapy.cz/" TargetMode="External"/><Relationship Id="rId1847" Type="http://schemas.openxmlformats.org/officeDocument/2006/relationships/hyperlink" Target="https://cs.wikipedia.org/wiki/%C5%A0pi%C4%8D%C3%A1k_(Old%C5%99ichovsk%C3%A1_vrchovina)" TargetMode="External"/><Relationship Id="rId41" Type="http://schemas.openxmlformats.org/officeDocument/2006/relationships/hyperlink" Target="https://cs.wikipedia.org/wiki/%C5%A0umava" TargetMode="External"/><Relationship Id="rId1402" Type="http://schemas.openxmlformats.org/officeDocument/2006/relationships/hyperlink" Target="http://www.mapy.cz/" TargetMode="External"/><Relationship Id="rId1707" Type="http://schemas.openxmlformats.org/officeDocument/2006/relationships/hyperlink" Target="https://cs.wikipedia.org/wiki/Brni%C5%A1%C5%A5sk%C3%BD_vrch" TargetMode="External"/><Relationship Id="rId190" Type="http://schemas.openxmlformats.org/officeDocument/2006/relationships/hyperlink" Target="https://cs.wikipedia.org/wiki/D%C4%9B%C4%8D%C3%ADnsk%C3%A1_vrchovina" TargetMode="External"/><Relationship Id="rId288" Type="http://schemas.openxmlformats.org/officeDocument/2006/relationships/hyperlink" Target="https://cs.wikipedia.org/wiki/Orlick%C3%A9_hory" TargetMode="External"/><Relationship Id="rId1914" Type="http://schemas.openxmlformats.org/officeDocument/2006/relationships/hyperlink" Target="https://cs.wikipedia.org/wiki/Ka%C5%99%C3%ADzek" TargetMode="External"/><Relationship Id="rId495" Type="http://schemas.openxmlformats.org/officeDocument/2006/relationships/hyperlink" Target="https://cs.wikipedia.org/wiki/K%C5%99ivokl%C3%A1tsk%C3%A1_vrchovina" TargetMode="External"/><Relationship Id="rId2176" Type="http://schemas.openxmlformats.org/officeDocument/2006/relationships/hyperlink" Target="https://cs.wikipedia.org/wiki/Podmokly_(okres_Klatovy)" TargetMode="External"/><Relationship Id="rId148" Type="http://schemas.openxmlformats.org/officeDocument/2006/relationships/hyperlink" Target="https://cs.wikipedia.org/wiki/%C4%8Cesk%C3%A9_st%C5%99edoho%C5%99%C3%AD" TargetMode="External"/><Relationship Id="rId355" Type="http://schemas.openxmlformats.org/officeDocument/2006/relationships/hyperlink" Target="https://cs.wikipedia.org/wiki/Podorlick%C3%A1_pahorkatina" TargetMode="External"/><Relationship Id="rId562" Type="http://schemas.openxmlformats.org/officeDocument/2006/relationships/hyperlink" Target="http://www.mapy.cz/" TargetMode="External"/><Relationship Id="rId1192" Type="http://schemas.openxmlformats.org/officeDocument/2006/relationships/hyperlink" Target="https://cs.wikipedia.org/wiki/Su%C5%A1ina_(Kr%C3%A1lick%C3%BD_Sn%C4%9B%C5%BEn%C3%ADk)" TargetMode="External"/><Relationship Id="rId2036" Type="http://schemas.openxmlformats.org/officeDocument/2006/relationships/hyperlink" Target="https://cs.wikipedia.org/wiki/Tachov_(okres_%C4%8Cesk%C3%A1_L%C3%ADpa)" TargetMode="External"/><Relationship Id="rId2243" Type="http://schemas.openxmlformats.org/officeDocument/2006/relationships/hyperlink" Target="https://cs.wikipedia.org/wiki/%C5%A0t%C3%ADtary" TargetMode="External"/><Relationship Id="rId215" Type="http://schemas.openxmlformats.org/officeDocument/2006/relationships/hyperlink" Target="https://cs.wikipedia.org/wiki/%C5%A0umavsk%C3%A9_podh%C5%AF%C5%99%C3%AD" TargetMode="External"/><Relationship Id="rId422" Type="http://schemas.openxmlformats.org/officeDocument/2006/relationships/hyperlink" Target="https://cs.wikipedia.org/wiki/Krkono%C5%A1sk%C3%A9_podh%C5%AF%C5%99%C3%AD" TargetMode="External"/><Relationship Id="rId867" Type="http://schemas.openxmlformats.org/officeDocument/2006/relationships/hyperlink" Target="http://www.mapy.cz/" TargetMode="External"/><Relationship Id="rId1052" Type="http://schemas.openxmlformats.org/officeDocument/2006/relationships/hyperlink" Target="https://cs.wikipedia.org/wiki/Brdo_(Ch%C5%99iby)" TargetMode="External"/><Relationship Id="rId1497" Type="http://schemas.openxmlformats.org/officeDocument/2006/relationships/hyperlink" Target="https://cs.wikipedia.org/wiki/%C5%BDaltman" TargetMode="External"/><Relationship Id="rId2103" Type="http://schemas.openxmlformats.org/officeDocument/2006/relationships/hyperlink" Target="https://cs.wikipedia.org/wiki/Leso%C5%88ovice" TargetMode="External"/><Relationship Id="rId2310" Type="http://schemas.openxmlformats.org/officeDocument/2006/relationships/hyperlink" Target="https://cs.wikipedia.org/wiki/%C5%BDebr%C3%A1k_(okres_Beroun)" TargetMode="External"/><Relationship Id="rId727" Type="http://schemas.openxmlformats.org/officeDocument/2006/relationships/hyperlink" Target="http://www.mapy.cz/" TargetMode="External"/><Relationship Id="rId934" Type="http://schemas.openxmlformats.org/officeDocument/2006/relationships/hyperlink" Target="http://www.mapy.cz/" TargetMode="External"/><Relationship Id="rId1357" Type="http://schemas.openxmlformats.org/officeDocument/2006/relationships/hyperlink" Target="https://cs.wikipedia.org/wiki/Mal%C3%BD_Chlum" TargetMode="External"/><Relationship Id="rId1564" Type="http://schemas.openxmlformats.org/officeDocument/2006/relationships/hyperlink" Target="https://cs.wikipedia.org/wiki/Melechov" TargetMode="External"/><Relationship Id="rId1771" Type="http://schemas.openxmlformats.org/officeDocument/2006/relationships/hyperlink" Target="https://cs.wikipedia.org/wiki/Lys%C3%A1_hora_(Moravskoslezsk%C3%A9_Beskydy)" TargetMode="External"/><Relationship Id="rId63" Type="http://schemas.openxmlformats.org/officeDocument/2006/relationships/hyperlink" Target="https://cs.wikipedia.org/wiki/Host%C3%BDnsko-vset%C3%ADnsk%C3%A1_hornatina" TargetMode="External"/><Relationship Id="rId1217" Type="http://schemas.openxmlformats.org/officeDocument/2006/relationships/hyperlink" Target="https://cs.wikipedia.org/wiki/Vysok%C3%A9_Kolo" TargetMode="External"/><Relationship Id="rId1424" Type="http://schemas.openxmlformats.org/officeDocument/2006/relationships/hyperlink" Target="http://www.mapy.cz/" TargetMode="External"/><Relationship Id="rId1631" Type="http://schemas.openxmlformats.org/officeDocument/2006/relationships/hyperlink" Target="https://cs.wikipedia.org/wiki/Mandlstein" TargetMode="External"/><Relationship Id="rId1869" Type="http://schemas.openxmlformats.org/officeDocument/2006/relationships/hyperlink" Target="https://cs.wikipedia.org/wiki/%C4%8Ce%C5%99%C3%ADnek" TargetMode="External"/><Relationship Id="rId1729" Type="http://schemas.openxmlformats.org/officeDocument/2006/relationships/hyperlink" Target="https://cs.wikipedia.org/wiki/Kl%C3%AD%C4%8D_(Lu%C5%BEick%C3%A9_hory)" TargetMode="External"/><Relationship Id="rId1936" Type="http://schemas.openxmlformats.org/officeDocument/2006/relationships/hyperlink" Target="https://cs.wikipedia.org/wiki/D%C3%ADv%C4%8Dice" TargetMode="External"/><Relationship Id="rId2198" Type="http://schemas.openxmlformats.org/officeDocument/2006/relationships/hyperlink" Target="https://cs.wikipedia.org/wiki/Horn%C3%AD_%C5%98asnice" TargetMode="External"/><Relationship Id="rId377" Type="http://schemas.openxmlformats.org/officeDocument/2006/relationships/hyperlink" Target="https://cs.wikipedia.org/wiki/Je%C5%A1t%C4%9Bdsko-koz%C3%A1kovsk%C3%BD_h%C5%99bet" TargetMode="External"/><Relationship Id="rId584" Type="http://schemas.openxmlformats.org/officeDocument/2006/relationships/hyperlink" Target="http://www.mapy.cz/" TargetMode="External"/><Relationship Id="rId2058" Type="http://schemas.openxmlformats.org/officeDocument/2006/relationships/hyperlink" Target="https://cs.wikipedia.org/wiki/Rad%C4%9Bjovice_(okres_Strakonice)" TargetMode="External"/><Relationship Id="rId2265" Type="http://schemas.openxmlformats.org/officeDocument/2006/relationships/hyperlink" Target="https://cs.wikipedia.org/wiki/Velk%C3%A9_Pavlovice" TargetMode="External"/><Relationship Id="rId5" Type="http://schemas.openxmlformats.org/officeDocument/2006/relationships/hyperlink" Target="https://cs.wikipedia.org/wiki/Krkono%C5%A1e" TargetMode="External"/><Relationship Id="rId237" Type="http://schemas.openxmlformats.org/officeDocument/2006/relationships/hyperlink" Target="https://cs.wikipedia.org/wiki/Vizovick%C3%A1_vrchovina" TargetMode="External"/><Relationship Id="rId791" Type="http://schemas.openxmlformats.org/officeDocument/2006/relationships/hyperlink" Target="http://www.mapy.cz/" TargetMode="External"/><Relationship Id="rId889" Type="http://schemas.openxmlformats.org/officeDocument/2006/relationships/hyperlink" Target="http://www.mapy.cz/" TargetMode="External"/><Relationship Id="rId1074" Type="http://schemas.openxmlformats.org/officeDocument/2006/relationships/hyperlink" Target="https://cs.wikipedia.org/wiki/Velk%C3%BD_Javorn%C3%ADk" TargetMode="External"/><Relationship Id="rId444" Type="http://schemas.openxmlformats.org/officeDocument/2006/relationships/hyperlink" Target="https://cs.wikipedia.org/wiki/Kru%C5%A1n%C3%A9_hory" TargetMode="External"/><Relationship Id="rId651" Type="http://schemas.openxmlformats.org/officeDocument/2006/relationships/hyperlink" Target="http://www.mapy.cz/" TargetMode="External"/><Relationship Id="rId749" Type="http://schemas.openxmlformats.org/officeDocument/2006/relationships/hyperlink" Target="http://www.mapy.cz/" TargetMode="External"/><Relationship Id="rId1281" Type="http://schemas.openxmlformats.org/officeDocument/2006/relationships/hyperlink" Target="https://cs.wikipedia.org/wiki/Hrazen%C3%BD" TargetMode="External"/><Relationship Id="rId1379" Type="http://schemas.openxmlformats.org/officeDocument/2006/relationships/hyperlink" Target="http://www.mapy.cz/" TargetMode="External"/><Relationship Id="rId1586" Type="http://schemas.openxmlformats.org/officeDocument/2006/relationships/hyperlink" Target="https://cs.wikipedia.org/wiki/Medv%C4%9Bd%C3%AD_hora_(p%C5%99%C3%ADrodn%C3%AD_pam%C3%A1tka)" TargetMode="External"/><Relationship Id="rId2125" Type="http://schemas.openxmlformats.org/officeDocument/2006/relationships/hyperlink" Target="https://cs.wikipedia.org/wiki/Le%C5%A1tina_u_Sv%C4%9Btl%C3%A9" TargetMode="External"/><Relationship Id="rId2332" Type="http://schemas.openxmlformats.org/officeDocument/2006/relationships/hyperlink" Target="https://cs.wikipedia.org/wiki/Tok_(Brdsk%C3%A1_vrchovina)" TargetMode="External"/><Relationship Id="rId304" Type="http://schemas.openxmlformats.org/officeDocument/2006/relationships/hyperlink" Target="https://cs.wikipedia.org/wiki/K%C5%99ivokl%C3%A1tsk%C3%A1_vrchovina" TargetMode="External"/><Relationship Id="rId511" Type="http://schemas.openxmlformats.org/officeDocument/2006/relationships/hyperlink" Target="https://cs.wikipedia.org/wiki/%C4%8Cesk%C3%A9_st%C5%99edoho%C5%99%C3%AD" TargetMode="External"/><Relationship Id="rId609" Type="http://schemas.openxmlformats.org/officeDocument/2006/relationships/hyperlink" Target="http://www.mapy.cz/" TargetMode="External"/><Relationship Id="rId956" Type="http://schemas.openxmlformats.org/officeDocument/2006/relationships/hyperlink" Target="http://www.mapy.cz/" TargetMode="External"/><Relationship Id="rId1141" Type="http://schemas.openxmlformats.org/officeDocument/2006/relationships/hyperlink" Target="https://cs.wikipedia.org/wiki/Kozel_(%C4%8Cesk%C3%A9_st%C5%99edoho%C5%99%C3%AD)" TargetMode="External"/><Relationship Id="rId1239" Type="http://schemas.openxmlformats.org/officeDocument/2006/relationships/hyperlink" Target="https://cs.wikipedia.org/wiki/Roh_(Svitavsk%C3%A1_pahorkatina)" TargetMode="External"/><Relationship Id="rId1793" Type="http://schemas.openxmlformats.org/officeDocument/2006/relationships/hyperlink" Target="https://cs.wikipedia.org/wiki/Mal%C3%BD_D%C4%9Bd" TargetMode="External"/><Relationship Id="rId85" Type="http://schemas.openxmlformats.org/officeDocument/2006/relationships/hyperlink" Target="https://cs.wikipedia.org/wiki/%C4%8Cesk%C3%A9_st%C5%99edoho%C5%99%C3%AD" TargetMode="External"/><Relationship Id="rId816" Type="http://schemas.openxmlformats.org/officeDocument/2006/relationships/hyperlink" Target="http://www.mapy.cz/" TargetMode="External"/><Relationship Id="rId1001" Type="http://schemas.openxmlformats.org/officeDocument/2006/relationships/hyperlink" Target="https://cs.wikipedia.org/wiki/Krkono%C5%A1e" TargetMode="External"/><Relationship Id="rId1446" Type="http://schemas.openxmlformats.org/officeDocument/2006/relationships/hyperlink" Target="https://cs.wikipedia.org/wiki/Smrk_(Moravskoslezsk%C3%A9_Beskydy)" TargetMode="External"/><Relationship Id="rId1653" Type="http://schemas.openxmlformats.org/officeDocument/2006/relationships/hyperlink" Target="https://cs.wikipedia.org/wiki/Mile%C5%A1ovka" TargetMode="External"/><Relationship Id="rId1860" Type="http://schemas.openxmlformats.org/officeDocument/2006/relationships/hyperlink" Target="https://cs.wikipedia.org/wiki/Kazni%C4%8Dov" TargetMode="External"/><Relationship Id="rId1306" Type="http://schemas.openxmlformats.org/officeDocument/2006/relationships/hyperlink" Target="https://cs.wikipedia.org/w/index.php?title=P%C5%99%C3%ADtluck%C3%A1_hora" TargetMode="External"/><Relationship Id="rId1513" Type="http://schemas.openxmlformats.org/officeDocument/2006/relationships/hyperlink" Target="https://cs.wikipedia.org/wiki/Plo%C5%A1%C4%8Diny" TargetMode="External"/><Relationship Id="rId1720" Type="http://schemas.openxmlformats.org/officeDocument/2006/relationships/hyperlink" Target="https://cs.wikipedia.org/wiki/Dlouh%C3%A1_hora" TargetMode="External"/><Relationship Id="rId1958" Type="http://schemas.openxmlformats.org/officeDocument/2006/relationships/hyperlink" Target="https://cs.wikipedia.org/wiki/Opatovec" TargetMode="External"/><Relationship Id="rId12" Type="http://schemas.openxmlformats.org/officeDocument/2006/relationships/hyperlink" Target="https://cs.wikipedia.org/wiki/Hrub%C3%BD_Jesen%C3%ADk" TargetMode="External"/><Relationship Id="rId1818" Type="http://schemas.openxmlformats.org/officeDocument/2006/relationships/hyperlink" Target="https://cs.wikipedia.org/wiki/Nedv%C4%9Bz%C3%AD_(Ralsk%C3%A1_pahorkatina)" TargetMode="External"/><Relationship Id="rId161" Type="http://schemas.openxmlformats.org/officeDocument/2006/relationships/hyperlink" Target="https://cs.wikipedia.org/wiki/Slezsk%C3%A9_Beskydy" TargetMode="External"/><Relationship Id="rId399" Type="http://schemas.openxmlformats.org/officeDocument/2006/relationships/hyperlink" Target="https://cs.wikipedia.org/wiki/Hrub%C3%BD_Jesen%C3%ADk" TargetMode="External"/><Relationship Id="rId2287" Type="http://schemas.openxmlformats.org/officeDocument/2006/relationships/hyperlink" Target="https://cs.wikipedia.org/wiki/Sklena%C5%99ice" TargetMode="External"/><Relationship Id="rId259" Type="http://schemas.openxmlformats.org/officeDocument/2006/relationships/hyperlink" Target="https://cs.wikipedia.org/wiki/Blatensk%C3%A1_pahorkatina" TargetMode="External"/><Relationship Id="rId466" Type="http://schemas.openxmlformats.org/officeDocument/2006/relationships/hyperlink" Target="https://cs.wikipedia.org/wiki/Z%C3%A1b%C5%99e%C5%BEsk%C3%A1_vrchovina" TargetMode="External"/><Relationship Id="rId673" Type="http://schemas.openxmlformats.org/officeDocument/2006/relationships/hyperlink" Target="http://www.mapy.cz/" TargetMode="External"/><Relationship Id="rId880" Type="http://schemas.openxmlformats.org/officeDocument/2006/relationships/hyperlink" Target="http://www.mapy.cz/" TargetMode="External"/><Relationship Id="rId1096" Type="http://schemas.openxmlformats.org/officeDocument/2006/relationships/hyperlink" Target="https://cs.wikipedia.org/wiki/%C5%BDlebsk%C3%BD_vrch" TargetMode="External"/><Relationship Id="rId2147" Type="http://schemas.openxmlformats.org/officeDocument/2006/relationships/hyperlink" Target="https://cs.wikipedia.org/wiki/Sm%C4%9Bde%C4%8D" TargetMode="External"/><Relationship Id="rId119" Type="http://schemas.openxmlformats.org/officeDocument/2006/relationships/hyperlink" Target="https://cs.wikipedia.org/wiki/%C5%A0umava" TargetMode="External"/><Relationship Id="rId326" Type="http://schemas.openxmlformats.org/officeDocument/2006/relationships/hyperlink" Target="https://cs.wikipedia.org/wiki/Hrub%C3%BD_Jesen%C3%ADk" TargetMode="External"/><Relationship Id="rId533" Type="http://schemas.openxmlformats.org/officeDocument/2006/relationships/hyperlink" Target="https://cs.wikipedia.org/wiki/T%C3%A1borsk%C3%A1_pahorkatina" TargetMode="External"/><Relationship Id="rId978" Type="http://schemas.openxmlformats.org/officeDocument/2006/relationships/hyperlink" Target="http://www.mapy.cz/" TargetMode="External"/><Relationship Id="rId1163" Type="http://schemas.openxmlformats.org/officeDocument/2006/relationships/hyperlink" Target="https://cs.wikipedia.org/wiki/Jizera_(hora)" TargetMode="External"/><Relationship Id="rId1370" Type="http://schemas.openxmlformats.org/officeDocument/2006/relationships/hyperlink" Target="http://www.mapy.cz/" TargetMode="External"/><Relationship Id="rId2007" Type="http://schemas.openxmlformats.org/officeDocument/2006/relationships/hyperlink" Target="https://cs.wikipedia.org/wiki/T%C5%99ebovick%C3%A1_br%C3%A1na" TargetMode="External"/><Relationship Id="rId2214" Type="http://schemas.openxmlformats.org/officeDocument/2006/relationships/hyperlink" Target="https://cs.wikipedia.org/wiki/Hol%C4%8Dovice" TargetMode="External"/><Relationship Id="rId740" Type="http://schemas.openxmlformats.org/officeDocument/2006/relationships/hyperlink" Target="http://www.mapy.cz/" TargetMode="External"/><Relationship Id="rId838" Type="http://schemas.openxmlformats.org/officeDocument/2006/relationships/hyperlink" Target="http://www.mapy.cz/" TargetMode="External"/><Relationship Id="rId1023" Type="http://schemas.openxmlformats.org/officeDocument/2006/relationships/hyperlink" Target="https://cs.wikipedia.org/wiki/Skalick%C3%BD_vrch" TargetMode="External"/><Relationship Id="rId1468" Type="http://schemas.openxmlformats.org/officeDocument/2006/relationships/hyperlink" Target="http://www.mapy.cz/" TargetMode="External"/><Relationship Id="rId1675" Type="http://schemas.openxmlformats.org/officeDocument/2006/relationships/hyperlink" Target="https://cs.wikipedia.org/wiki/Zlatn%C3%ADk_(%C4%8Cesk%C3%A9_st%C5%99edoho%C5%99%C3%AD)" TargetMode="External"/><Relationship Id="rId1882" Type="http://schemas.openxmlformats.org/officeDocument/2006/relationships/hyperlink" Target="https://cs.wikipedia.org/wiki/Mladkovsk%C3%A9_sedlo" TargetMode="External"/><Relationship Id="rId600" Type="http://schemas.openxmlformats.org/officeDocument/2006/relationships/hyperlink" Target="http://www.mapy.cz/" TargetMode="External"/><Relationship Id="rId1230" Type="http://schemas.openxmlformats.org/officeDocument/2006/relationships/hyperlink" Target="https://cs.wikipedia.org/wiki/Kozelka" TargetMode="External"/><Relationship Id="rId1328" Type="http://schemas.openxmlformats.org/officeDocument/2006/relationships/hyperlink" Target="https://cs.wikipedia.org/wiki/%C5%A0pi%C4%8D%C3%A1k_(Old%C5%99ichovsk%C3%A1_vrchovina)" TargetMode="External"/><Relationship Id="rId1535" Type="http://schemas.openxmlformats.org/officeDocument/2006/relationships/hyperlink" Target="https://cs.wikipedia.org/wiki/Hrada" TargetMode="External"/><Relationship Id="rId905" Type="http://schemas.openxmlformats.org/officeDocument/2006/relationships/hyperlink" Target="http://www.mapy.cz/" TargetMode="External"/><Relationship Id="rId1742" Type="http://schemas.openxmlformats.org/officeDocument/2006/relationships/hyperlink" Target="https://cs.wikipedia.org/wiki/Mil%C3%AD%C5%99_(Jizersk%C3%A9_hory)" TargetMode="External"/><Relationship Id="rId34" Type="http://schemas.openxmlformats.org/officeDocument/2006/relationships/hyperlink" Target="https://cs.wikipedia.org/wiki/%C5%A0umavsk%C3%A9_podh%C5%AF%C5%99%C3%AD" TargetMode="External"/><Relationship Id="rId1602" Type="http://schemas.openxmlformats.org/officeDocument/2006/relationships/hyperlink" Target="https://cs.wikipedia.org/wiki/Mravene%C4%8Dn%C3%ADk_(Hrub%C3%BD_Jesen%C3%ADk)" TargetMode="External"/><Relationship Id="rId183" Type="http://schemas.openxmlformats.org/officeDocument/2006/relationships/hyperlink" Target="https://cs.wikipedia.org/wiki/Ralsk%C3%A1_pahorkatina" TargetMode="External"/><Relationship Id="rId390" Type="http://schemas.openxmlformats.org/officeDocument/2006/relationships/hyperlink" Target="https://cs.wikipedia.org/wiki/Broumovsk%C3%A1_vrchovina" TargetMode="External"/><Relationship Id="rId1907" Type="http://schemas.openxmlformats.org/officeDocument/2006/relationships/hyperlink" Target="https://cs.wikipedia.org/wiki/%C5%BD%C4%8F%C3%A1r_(Doksy)" TargetMode="External"/><Relationship Id="rId2071" Type="http://schemas.openxmlformats.org/officeDocument/2006/relationships/hyperlink" Target="https://cs.wikipedia.org/wiki/%C4%8Cej%C4%8D" TargetMode="External"/><Relationship Id="rId250" Type="http://schemas.openxmlformats.org/officeDocument/2006/relationships/hyperlink" Target="https://cs.wikipedia.org/wiki/Krkono%C5%A1sk%C3%A9_podh%C5%AF%C5%99%C3%AD" TargetMode="External"/><Relationship Id="rId488" Type="http://schemas.openxmlformats.org/officeDocument/2006/relationships/hyperlink" Target="https://cs.wikipedia.org/wiki/%C5%A0umavsk%C3%A9_podh%C5%AF%C5%99%C3%AD" TargetMode="External"/><Relationship Id="rId695" Type="http://schemas.openxmlformats.org/officeDocument/2006/relationships/hyperlink" Target="http://www.mapy.cz/" TargetMode="External"/><Relationship Id="rId2169" Type="http://schemas.openxmlformats.org/officeDocument/2006/relationships/hyperlink" Target="https://cs.wikipedia.org/wiki/Bukov%C3%A1_sla%C5%A5" TargetMode="External"/><Relationship Id="rId110" Type="http://schemas.openxmlformats.org/officeDocument/2006/relationships/hyperlink" Target="https://cs.wikipedia.org/wiki/Zlatohorsk%C3%A1_vrchovina" TargetMode="External"/><Relationship Id="rId348" Type="http://schemas.openxmlformats.org/officeDocument/2006/relationships/hyperlink" Target="https://cs.wikipedia.org/wiki/Slavkovsk%C3%BD_les" TargetMode="External"/><Relationship Id="rId555" Type="http://schemas.openxmlformats.org/officeDocument/2006/relationships/hyperlink" Target="http://www.mapy.cz/" TargetMode="External"/><Relationship Id="rId762" Type="http://schemas.openxmlformats.org/officeDocument/2006/relationships/hyperlink" Target="http://www.mapy.cz/" TargetMode="External"/><Relationship Id="rId1185" Type="http://schemas.openxmlformats.org/officeDocument/2006/relationships/hyperlink" Target="https://cs.wikipedia.org/wiki/Ostr%C3%BD_(%C5%A0umava)" TargetMode="External"/><Relationship Id="rId1392" Type="http://schemas.openxmlformats.org/officeDocument/2006/relationships/hyperlink" Target="http://www.mapy.cz/" TargetMode="External"/><Relationship Id="rId2029" Type="http://schemas.openxmlformats.org/officeDocument/2006/relationships/hyperlink" Target="https://cs.wikipedia.org/wiki/Trnava_(okres_Zl%C3%ADn)" TargetMode="External"/><Relationship Id="rId2236" Type="http://schemas.openxmlformats.org/officeDocument/2006/relationships/hyperlink" Target="https://cs.wikipedia.org/wiki/P%C3%ADstovice" TargetMode="External"/><Relationship Id="rId208" Type="http://schemas.openxmlformats.org/officeDocument/2006/relationships/hyperlink" Target="https://cs.wikipedia.org/wiki/K%C5%99eme%C5%A1nick%C3%A1_vrchovina" TargetMode="External"/><Relationship Id="rId415" Type="http://schemas.openxmlformats.org/officeDocument/2006/relationships/hyperlink" Target="https://cs.wikipedia.org/wiki/K%C5%99ivokl%C3%A1tsk%C3%A1_vrchovina" TargetMode="External"/><Relationship Id="rId622" Type="http://schemas.openxmlformats.org/officeDocument/2006/relationships/hyperlink" Target="http://www.mapy.cz/" TargetMode="External"/><Relationship Id="rId1045" Type="http://schemas.openxmlformats.org/officeDocument/2006/relationships/hyperlink" Target="https://cs.wikipedia.org/wiki/Li%C5%A1%C4%8D%C3%AD_hora_(Krkono%C5%A1sk%C3%A9_podh%C5%AF%C5%99%C3%AD)" TargetMode="External"/><Relationship Id="rId1252" Type="http://schemas.openxmlformats.org/officeDocument/2006/relationships/hyperlink" Target="https://cs.wikipedia.org/wiki/Skalnat%C3%BD_h%C5%99bet" TargetMode="External"/><Relationship Id="rId1697" Type="http://schemas.openxmlformats.org/officeDocument/2006/relationships/hyperlink" Target="https://cs.wikipedia.org/wiki/Skalick%C3%BD_vrch" TargetMode="External"/><Relationship Id="rId2303" Type="http://schemas.openxmlformats.org/officeDocument/2006/relationships/hyperlink" Target="https://cs.wikipedia.org/wiki/Jedl%C3%AD" TargetMode="External"/><Relationship Id="rId927" Type="http://schemas.openxmlformats.org/officeDocument/2006/relationships/hyperlink" Target="http://www.mapy.cz/" TargetMode="External"/><Relationship Id="rId1112" Type="http://schemas.openxmlformats.org/officeDocument/2006/relationships/hyperlink" Target="https://cs.wikipedia.org/wiki/Velk%C3%BD_Be%C5%A1kovsk%C3%BD_kopec" TargetMode="External"/><Relationship Id="rId1557" Type="http://schemas.openxmlformats.org/officeDocument/2006/relationships/hyperlink" Target="https://cs.wikipedia.org/wiki/Kope%C4%8Dek_(Bobravsk%C3%A1_vrchovina)" TargetMode="External"/><Relationship Id="rId1764" Type="http://schemas.openxmlformats.org/officeDocument/2006/relationships/hyperlink" Target="https://cs.wikipedia.org/wiki/Lyra_(Hrub%C3%BD_Jesen%C3%ADk)" TargetMode="External"/><Relationship Id="rId1971" Type="http://schemas.openxmlformats.org/officeDocument/2006/relationships/hyperlink" Target="https://cs.wikipedia.org/wiki/Ob%C4%8Dov" TargetMode="External"/><Relationship Id="rId56" Type="http://schemas.openxmlformats.org/officeDocument/2006/relationships/hyperlink" Target="https://cs.wikipedia.org/wiki/Lu%C5%BEick%C3%A9_hory" TargetMode="External"/><Relationship Id="rId1417" Type="http://schemas.openxmlformats.org/officeDocument/2006/relationships/hyperlink" Target="http://www.mapy.cz/" TargetMode="External"/><Relationship Id="rId1624" Type="http://schemas.openxmlformats.org/officeDocument/2006/relationships/hyperlink" Target="https://cs.wikipedia.org/wiki/%C4%8Cer%C5%88ava_(p%C5%99%C3%ADrodn%C3%AD_rezervace)" TargetMode="External"/><Relationship Id="rId1831" Type="http://schemas.openxmlformats.org/officeDocument/2006/relationships/hyperlink" Target="https://cs.wikipedia.org/wiki/Polom_(%C5%A0umava)" TargetMode="External"/><Relationship Id="rId1929" Type="http://schemas.openxmlformats.org/officeDocument/2006/relationships/hyperlink" Target="https://cs.wikipedia.org/wiki/Kom%C5%88a" TargetMode="External"/><Relationship Id="rId2093" Type="http://schemas.openxmlformats.org/officeDocument/2006/relationships/hyperlink" Target="https://cs.wikipedia.org/wiki/Sm%C4%9Bd%C3%A1" TargetMode="External"/><Relationship Id="rId272" Type="http://schemas.openxmlformats.org/officeDocument/2006/relationships/hyperlink" Target="https://cs.wikipedia.org/wiki/%C5%A0umavsk%C3%A9_podh%C5%AF%C5%99%C3%AD" TargetMode="External"/><Relationship Id="rId577" Type="http://schemas.openxmlformats.org/officeDocument/2006/relationships/hyperlink" Target="http://www.mapy.cz/" TargetMode="External"/><Relationship Id="rId2160" Type="http://schemas.openxmlformats.org/officeDocument/2006/relationships/hyperlink" Target="https://cs.wikipedia.org/wiki/Smrk_(Rychlebsk%C3%A9_hory)" TargetMode="External"/><Relationship Id="rId2258" Type="http://schemas.openxmlformats.org/officeDocument/2006/relationships/hyperlink" Target="https://cs.wikipedia.org/wiki/Hradi%C5%A1t%C4%9B_(Doupovsk%C3%A9_hory)" TargetMode="External"/><Relationship Id="rId132" Type="http://schemas.openxmlformats.org/officeDocument/2006/relationships/hyperlink" Target="https://cs.wikipedia.org/wiki/%C4%8Cesk%C3%A9_st%C5%99edoho%C5%99%C3%AD" TargetMode="External"/><Relationship Id="rId784" Type="http://schemas.openxmlformats.org/officeDocument/2006/relationships/hyperlink" Target="http://www.mapy.cz/" TargetMode="External"/><Relationship Id="rId991" Type="http://schemas.openxmlformats.org/officeDocument/2006/relationships/hyperlink" Target="http://www.mapy.cz/" TargetMode="External"/><Relationship Id="rId1067" Type="http://schemas.openxmlformats.org/officeDocument/2006/relationships/hyperlink" Target="https://cs.wikipedia.org/wiki/Bob%C3%ADk_(%C5%A0umava)" TargetMode="External"/><Relationship Id="rId2020" Type="http://schemas.openxmlformats.org/officeDocument/2006/relationships/hyperlink" Target="https://cs.wikipedia.org/wiki/Liten%C4%8Dice" TargetMode="External"/><Relationship Id="rId437" Type="http://schemas.openxmlformats.org/officeDocument/2006/relationships/hyperlink" Target="https://cs.wikipedia.org/wiki/%C4%8Cesk%C3%A9_st%C5%99edoho%C5%99%C3%AD" TargetMode="External"/><Relationship Id="rId644" Type="http://schemas.openxmlformats.org/officeDocument/2006/relationships/hyperlink" Target="http://www.mapy.cz/" TargetMode="External"/><Relationship Id="rId851" Type="http://schemas.openxmlformats.org/officeDocument/2006/relationships/hyperlink" Target="http://www.mapy.cz/" TargetMode="External"/><Relationship Id="rId1274" Type="http://schemas.openxmlformats.org/officeDocument/2006/relationships/hyperlink" Target="https://cs.wikipedia.org/wiki/D%C4%9Bv%C3%ADn_(Pavlovsk%C3%A9_vrchy)" TargetMode="External"/><Relationship Id="rId1481" Type="http://schemas.openxmlformats.org/officeDocument/2006/relationships/hyperlink" Target="https://cs.wikipedia.org/wiki/Skalka_(Podbeskydsk%C3%A1_pahorkatina)" TargetMode="External"/><Relationship Id="rId1579" Type="http://schemas.openxmlformats.org/officeDocument/2006/relationships/hyperlink" Target="https://cs.wikipedia.org/wiki/Tet%C5%99ev_(%C5%A0umava)" TargetMode="External"/><Relationship Id="rId2118" Type="http://schemas.openxmlformats.org/officeDocument/2006/relationships/hyperlink" Target="https://cs.wikipedia.org/wiki/Chlum_(%C5%A0umava)" TargetMode="External"/><Relationship Id="rId2325" Type="http://schemas.openxmlformats.org/officeDocument/2006/relationships/hyperlink" Target="https://cs.wikipedia.org/wiki/Kr%C3%A1loveck%C3%BD_%C5%A0pi%C4%8D%C3%A1k" TargetMode="External"/><Relationship Id="rId504" Type="http://schemas.openxmlformats.org/officeDocument/2006/relationships/hyperlink" Target="https://cs.wikipedia.org/wiki/%C4%8Cesk%C3%A9_st%C5%99edoho%C5%99%C3%AD" TargetMode="External"/><Relationship Id="rId711" Type="http://schemas.openxmlformats.org/officeDocument/2006/relationships/hyperlink" Target="http://www.mapy.cz/" TargetMode="External"/><Relationship Id="rId949" Type="http://schemas.openxmlformats.org/officeDocument/2006/relationships/hyperlink" Target="http://www.mapy.cz/" TargetMode="External"/><Relationship Id="rId1134" Type="http://schemas.openxmlformats.org/officeDocument/2006/relationships/hyperlink" Target="https://cs.wikipedia.org/wiki/Lib%C3%ADn_(%C5%A0umavsk%C3%A9_podh%C5%AF%C5%99%C3%AD)" TargetMode="External"/><Relationship Id="rId1341" Type="http://schemas.openxmlformats.org/officeDocument/2006/relationships/hyperlink" Target="https://cs.wikipedia.org/wiki/Vrchmez%C3%AD" TargetMode="External"/><Relationship Id="rId1786" Type="http://schemas.openxmlformats.org/officeDocument/2006/relationships/hyperlink" Target="https://cs.wikipedia.org/wiki/Stropn%C3%ADk" TargetMode="External"/><Relationship Id="rId1993" Type="http://schemas.openxmlformats.org/officeDocument/2006/relationships/hyperlink" Target="https://cs.wikipedia.org/wiki/Z%C3%A1chlum%C3%AD_(okres_%C3%9Ast%C3%AD_nad_Orlic%C3%AD)" TargetMode="External"/><Relationship Id="rId78" Type="http://schemas.openxmlformats.org/officeDocument/2006/relationships/hyperlink" Target="https://cs.wikipedia.org/wiki/Novohradsk%C3%A9_podh%C5%AF%C5%99%C3%AD" TargetMode="External"/><Relationship Id="rId809" Type="http://schemas.openxmlformats.org/officeDocument/2006/relationships/hyperlink" Target="http://www.mapy.cz/" TargetMode="External"/><Relationship Id="rId1201" Type="http://schemas.openxmlformats.org/officeDocument/2006/relationships/hyperlink" Target="https://cs.wikipedia.org/wiki/S%C3%BDko%C5%99" TargetMode="External"/><Relationship Id="rId1439" Type="http://schemas.openxmlformats.org/officeDocument/2006/relationships/hyperlink" Target="https://cs.wikipedia.org/wiki/D%C5%BEb%C3%A1n_(geomorfologick%C3%BD_celek)" TargetMode="External"/><Relationship Id="rId1646" Type="http://schemas.openxmlformats.org/officeDocument/2006/relationships/hyperlink" Target="https://cs.wikipedia.org/wiki/Kamenn%C3%BD_vrch_(Hanu%C5%A1ovick%C3%A1_vrchovina)" TargetMode="External"/><Relationship Id="rId1853" Type="http://schemas.openxmlformats.org/officeDocument/2006/relationships/hyperlink" Target="https://cs.wikipedia.org/wiki/Brda_(Brdsk%C3%A1_vrchovina)" TargetMode="External"/><Relationship Id="rId1506" Type="http://schemas.openxmlformats.org/officeDocument/2006/relationships/hyperlink" Target="https://cs.wikipedia.org/wiki/D%C4%9Bvi%C4%8Dky" TargetMode="External"/><Relationship Id="rId1713" Type="http://schemas.openxmlformats.org/officeDocument/2006/relationships/hyperlink" Target="https://cs.wikipedia.org/wiki/%C4%8Cesk%C3%A1_sk%C3%A1la" TargetMode="External"/><Relationship Id="rId1920" Type="http://schemas.openxmlformats.org/officeDocument/2006/relationships/hyperlink" Target="https://cs.wikipedia.org/wiki/%C5%BDlebsk%C3%BD_kopec" TargetMode="External"/><Relationship Id="rId294" Type="http://schemas.openxmlformats.org/officeDocument/2006/relationships/hyperlink" Target="https://cs.wikipedia.org/wiki/Moravskoslezsk%C3%A9_Beskydy" TargetMode="External"/><Relationship Id="rId2182" Type="http://schemas.openxmlformats.org/officeDocument/2006/relationships/hyperlink" Target="https://cs.wikipedia.org/wiki/%C5%BDihle" TargetMode="External"/><Relationship Id="rId154" Type="http://schemas.openxmlformats.org/officeDocument/2006/relationships/hyperlink" Target="https://cs.wikipedia.org/wiki/Novohradsk%C3%A9_podh%C5%AF%C5%99%C3%AD" TargetMode="External"/><Relationship Id="rId361" Type="http://schemas.openxmlformats.org/officeDocument/2006/relationships/hyperlink" Target="https://cs.wikipedia.org/wiki/B%C3%ADl%C3%A9_Karpaty" TargetMode="External"/><Relationship Id="rId599" Type="http://schemas.openxmlformats.org/officeDocument/2006/relationships/hyperlink" Target="http://www.mapy.cz/" TargetMode="External"/><Relationship Id="rId2042" Type="http://schemas.openxmlformats.org/officeDocument/2006/relationships/hyperlink" Target="https://cs.wikipedia.org/wiki/Nov%C3%BD_Bor" TargetMode="External"/><Relationship Id="rId459" Type="http://schemas.openxmlformats.org/officeDocument/2006/relationships/hyperlink" Target="https://cs.wikipedia.org/wiki/%C4%8Cesk%C3%A9_st%C5%99edoho%C5%99%C3%AD" TargetMode="External"/><Relationship Id="rId666" Type="http://schemas.openxmlformats.org/officeDocument/2006/relationships/hyperlink" Target="http://www.mapy.cz/" TargetMode="External"/><Relationship Id="rId873" Type="http://schemas.openxmlformats.org/officeDocument/2006/relationships/hyperlink" Target="http://www.mapy.cz/" TargetMode="External"/><Relationship Id="rId1089" Type="http://schemas.openxmlformats.org/officeDocument/2006/relationships/hyperlink" Target="https://cs.wikipedia.org/wiki/Ch%C5%99ibsk%C3%BD_vrch" TargetMode="External"/><Relationship Id="rId1296" Type="http://schemas.openxmlformats.org/officeDocument/2006/relationships/hyperlink" Target="https://cs.wikipedia.org/wiki/Velk%C3%BD_Kos%C3%AD%C5%99" TargetMode="External"/><Relationship Id="rId221" Type="http://schemas.openxmlformats.org/officeDocument/2006/relationships/hyperlink" Target="https://cs.wikipedia.org/wiki/Vizovick%C3%A1_vrchovina" TargetMode="External"/><Relationship Id="rId319" Type="http://schemas.openxmlformats.org/officeDocument/2006/relationships/hyperlink" Target="https://cs.wikipedia.org/wiki/Moravskoslezsk%C3%A9_Beskydy" TargetMode="External"/><Relationship Id="rId526" Type="http://schemas.openxmlformats.org/officeDocument/2006/relationships/hyperlink" Target="https://cs.wikipedia.org/wiki/K%C5%99ivokl%C3%A1tsk%C3%A1_vrchovina" TargetMode="External"/><Relationship Id="rId1156" Type="http://schemas.openxmlformats.org/officeDocument/2006/relationships/hyperlink" Target="https://cs.wikipedia.org/wiki/Zlatn%C3%ADk_(%C4%8Cesk%C3%A9_st%C5%99edoho%C5%99%C3%AD)" TargetMode="External"/><Relationship Id="rId1363" Type="http://schemas.openxmlformats.org/officeDocument/2006/relationships/hyperlink" Target="https://cs.wikipedia.org/wiki/%C4%8Cesk%C3%A9_st%C5%99edoho%C5%99%C3%AD" TargetMode="External"/><Relationship Id="rId2207" Type="http://schemas.openxmlformats.org/officeDocument/2006/relationships/hyperlink" Target="https://cs.wikipedia.org/wiki/Vr%C3%A1tensk%C3%A1_hora" TargetMode="External"/><Relationship Id="rId733" Type="http://schemas.openxmlformats.org/officeDocument/2006/relationships/hyperlink" Target="http://www.mapy.cz/" TargetMode="External"/><Relationship Id="rId940" Type="http://schemas.openxmlformats.org/officeDocument/2006/relationships/hyperlink" Target="http://www.mapy.cz/" TargetMode="External"/><Relationship Id="rId1016" Type="http://schemas.openxmlformats.org/officeDocument/2006/relationships/hyperlink" Target="https://cs.wikipedia.org/wiki/Pekelsk%C3%BD_vrch" TargetMode="External"/><Relationship Id="rId1570" Type="http://schemas.openxmlformats.org/officeDocument/2006/relationships/hyperlink" Target="https://cs.wikipedia.org/wiki/S%C3%BDko%C5%99" TargetMode="External"/><Relationship Id="rId1668" Type="http://schemas.openxmlformats.org/officeDocument/2006/relationships/hyperlink" Target="https://cs.wikipedia.org/wiki/Kalich_(%C4%8Cesk%C3%A9_st%C5%99edoho%C5%99%C3%AD)" TargetMode="External"/><Relationship Id="rId1875" Type="http://schemas.openxmlformats.org/officeDocument/2006/relationships/hyperlink" Target="https://cs.wikipedia.org/wiki/Ostr%C3%BD_(%C5%A0umava)" TargetMode="External"/><Relationship Id="rId800" Type="http://schemas.openxmlformats.org/officeDocument/2006/relationships/hyperlink" Target="http://www.mapy.cz/" TargetMode="External"/><Relationship Id="rId1223" Type="http://schemas.openxmlformats.org/officeDocument/2006/relationships/hyperlink" Target="https://cs.wikipedia.org/wiki/Blan%C3%ADk" TargetMode="External"/><Relationship Id="rId1430" Type="http://schemas.openxmlformats.org/officeDocument/2006/relationships/hyperlink" Target="http://www.mapy.cz/" TargetMode="External"/><Relationship Id="rId1528" Type="http://schemas.openxmlformats.org/officeDocument/2006/relationships/hyperlink" Target="https://cs.wikipedia.org/wiki/Skuhrov_(hrad)" TargetMode="External"/><Relationship Id="rId1735" Type="http://schemas.openxmlformats.org/officeDocument/2006/relationships/hyperlink" Target="https://cs.wikipedia.org/wiki/Mal%C3%BD_Sto%C5%BEec" TargetMode="External"/><Relationship Id="rId1942" Type="http://schemas.openxmlformats.org/officeDocument/2006/relationships/hyperlink" Target="https://cs.wikipedia.org/wiki/Vala%C5%A1sk%C3%A9_Klobouky" TargetMode="External"/><Relationship Id="rId27" Type="http://schemas.openxmlformats.org/officeDocument/2006/relationships/hyperlink" Target="https://cs.wikipedia.org/wiki/Ralsk%C3%A1_pahorkatina" TargetMode="External"/><Relationship Id="rId1802" Type="http://schemas.openxmlformats.org/officeDocument/2006/relationships/hyperlink" Target="https://cs.wikipedia.org/wiki/Bukov%C3%A1_hora_(Orlick%C3%A9_hory)" TargetMode="External"/><Relationship Id="rId176" Type="http://schemas.openxmlformats.org/officeDocument/2006/relationships/hyperlink" Target="https://cs.wikipedia.org/wiki/%C5%A0umavsk%C3%A9_podh%C5%AF%C5%99%C3%AD" TargetMode="External"/><Relationship Id="rId383" Type="http://schemas.openxmlformats.org/officeDocument/2006/relationships/hyperlink" Target="https://cs.wikipedia.org/wiki/Vla%C5%A1imsk%C3%A1_pahorkatina" TargetMode="External"/><Relationship Id="rId590" Type="http://schemas.openxmlformats.org/officeDocument/2006/relationships/hyperlink" Target="http://www.mapy.cz/" TargetMode="External"/><Relationship Id="rId2064" Type="http://schemas.openxmlformats.org/officeDocument/2006/relationships/hyperlink" Target="https://cs.wikipedia.org/wiki/Lyra_(Hrub%C3%BD_Jesen%C3%ADk)" TargetMode="External"/><Relationship Id="rId2271" Type="http://schemas.openxmlformats.org/officeDocument/2006/relationships/hyperlink" Target="https://cs.wikipedia.org/wiki/St%C5%99%C3%ADbrnick%C3%A1" TargetMode="External"/><Relationship Id="rId243" Type="http://schemas.openxmlformats.org/officeDocument/2006/relationships/hyperlink" Target="https://cs.wikipedia.org/wiki/%C4%8Cesk%C3%BD_les" TargetMode="External"/><Relationship Id="rId450" Type="http://schemas.openxmlformats.org/officeDocument/2006/relationships/hyperlink" Target="https://cs.wikipedia.org/wiki/%C4%8Cesk%C3%A9_st%C5%99edoho%C5%99%C3%AD" TargetMode="External"/><Relationship Id="rId688" Type="http://schemas.openxmlformats.org/officeDocument/2006/relationships/hyperlink" Target="http://www.mapy.cz/" TargetMode="External"/><Relationship Id="rId895" Type="http://schemas.openxmlformats.org/officeDocument/2006/relationships/hyperlink" Target="http://www.mapy.cz/" TargetMode="External"/><Relationship Id="rId1080" Type="http://schemas.openxmlformats.org/officeDocument/2006/relationships/hyperlink" Target="https://cs.wikipedia.org/wiki/C%C3%ADsa%C5%99sk%C3%BD_k%C3%A1men" TargetMode="External"/><Relationship Id="rId2131" Type="http://schemas.openxmlformats.org/officeDocument/2006/relationships/hyperlink" Target="https://cs.wikipedia.org/wiki/Old%C5%99ichovice_(De%C5%A1enice)" TargetMode="External"/><Relationship Id="rId103" Type="http://schemas.openxmlformats.org/officeDocument/2006/relationships/hyperlink" Target="https://cs.wikipedia.org/wiki/Slavkovsk%C3%BD_les" TargetMode="External"/><Relationship Id="rId310" Type="http://schemas.openxmlformats.org/officeDocument/2006/relationships/hyperlink" Target="https://cs.wikipedia.org/wiki/B%C3%ADl%C3%A9_Karpaty" TargetMode="External"/><Relationship Id="rId548" Type="http://schemas.openxmlformats.org/officeDocument/2006/relationships/hyperlink" Target="http://www.mapy.cz/" TargetMode="External"/><Relationship Id="rId755" Type="http://schemas.openxmlformats.org/officeDocument/2006/relationships/hyperlink" Target="http://www.mapy.cz/" TargetMode="External"/><Relationship Id="rId962" Type="http://schemas.openxmlformats.org/officeDocument/2006/relationships/hyperlink" Target="http://www.mapy.cz/" TargetMode="External"/><Relationship Id="rId1178" Type="http://schemas.openxmlformats.org/officeDocument/2006/relationships/hyperlink" Target="https://cs.wikipedia.org/wiki/Vl%C4%8D%C3%AD_h%C5%99eben" TargetMode="External"/><Relationship Id="rId1385" Type="http://schemas.openxmlformats.org/officeDocument/2006/relationships/hyperlink" Target="http://www.mapy.cz/" TargetMode="External"/><Relationship Id="rId1592" Type="http://schemas.openxmlformats.org/officeDocument/2006/relationships/hyperlink" Target="https://cs.wikipedia.org/wiki/M%C5%AFstek_(%C5%A0umava)" TargetMode="External"/><Relationship Id="rId2229" Type="http://schemas.openxmlformats.org/officeDocument/2006/relationships/hyperlink" Target="https://cs.wikipedia.org/wiki/Stup%C4%8Dice" TargetMode="External"/><Relationship Id="rId91" Type="http://schemas.openxmlformats.org/officeDocument/2006/relationships/hyperlink" Target="https://cs.wikipedia.org/wiki/%C4%8Cesk%C3%A9_st%C5%99edoho%C5%99%C3%AD" TargetMode="External"/><Relationship Id="rId408" Type="http://schemas.openxmlformats.org/officeDocument/2006/relationships/hyperlink" Target="https://cs.wikipedia.org/wiki/%C4%8Cesk%C3%A9_st%C5%99edoho%C5%99%C3%AD" TargetMode="External"/><Relationship Id="rId615" Type="http://schemas.openxmlformats.org/officeDocument/2006/relationships/hyperlink" Target="http://www.mapy.cz/" TargetMode="External"/><Relationship Id="rId822" Type="http://schemas.openxmlformats.org/officeDocument/2006/relationships/hyperlink" Target="http://www.mapy.cz/" TargetMode="External"/><Relationship Id="rId1038" Type="http://schemas.openxmlformats.org/officeDocument/2006/relationships/hyperlink" Target="https://cs.wikipedia.org/wiki/H%C3%A1j_(Hanu%C5%A1ovick%C3%A1_vrchovina)" TargetMode="External"/><Relationship Id="rId1245" Type="http://schemas.openxmlformats.org/officeDocument/2006/relationships/hyperlink" Target="https://cs.wikipedia.org/wiki/U_Rozhledny_(Orlick%C3%A1_tabule)" TargetMode="External"/><Relationship Id="rId1452" Type="http://schemas.openxmlformats.org/officeDocument/2006/relationships/hyperlink" Target="https://cs.wikipedia.org/wiki/Je%C5%A1t%C4%9Bd" TargetMode="External"/><Relationship Id="rId1897" Type="http://schemas.openxmlformats.org/officeDocument/2006/relationships/hyperlink" Target="https://cs.wikipedia.org/wiki/Petrova_bouda" TargetMode="External"/><Relationship Id="rId1105" Type="http://schemas.openxmlformats.org/officeDocument/2006/relationships/hyperlink" Target="https://cs.wikipedia.org/wiki/Ov%C4%8D%C3%AD_hora_(Je%C5%A1t%C4%9Bdsko-koz%C3%A1kovsk%C3%BD_h%C5%99bet)" TargetMode="External"/><Relationship Id="rId1312" Type="http://schemas.openxmlformats.org/officeDocument/2006/relationships/hyperlink" Target="https://cs.wikipedia.org/wiki/Karl%C5%A1tejn_(%C5%BD%C4%8F%C3%A1rsk%C3%A9_vrchy)" TargetMode="External"/><Relationship Id="rId1757" Type="http://schemas.openxmlformats.org/officeDocument/2006/relationships/hyperlink" Target="https://cs.wikipedia.org/wiki/Smrk_(Moravskoslezsk%C3%A9_Beskydy)" TargetMode="External"/><Relationship Id="rId1964" Type="http://schemas.openxmlformats.org/officeDocument/2006/relationships/hyperlink" Target="https://cs.wikipedia.org/wiki/%C5%A0tramberk" TargetMode="External"/><Relationship Id="rId49" Type="http://schemas.openxmlformats.org/officeDocument/2006/relationships/hyperlink" Target="https://cs.wikipedia.org/wiki/Jizersk%C3%A9_hory" TargetMode="External"/><Relationship Id="rId1617" Type="http://schemas.openxmlformats.org/officeDocument/2006/relationships/hyperlink" Target="https://cs.wikipedia.org/wiki/Blatensk%C3%BD_vrch" TargetMode="External"/><Relationship Id="rId1824" Type="http://schemas.openxmlformats.org/officeDocument/2006/relationships/hyperlink" Target="https://cs.wikipedia.org/wiki/Velk%C3%BD_Javorn%C3%ADk" TargetMode="External"/><Relationship Id="rId198" Type="http://schemas.openxmlformats.org/officeDocument/2006/relationships/hyperlink" Target="https://cs.wikipedia.org/wiki/Bobravsk%C3%A1_vrchovina" TargetMode="External"/><Relationship Id="rId2086" Type="http://schemas.openxmlformats.org/officeDocument/2006/relationships/hyperlink" Target="https://cs.wikipedia.org/wiki/Brni%C5%A1t%C4%9B" TargetMode="External"/><Relationship Id="rId2293" Type="http://schemas.openxmlformats.org/officeDocument/2006/relationships/hyperlink" Target="https://cs.wikipedia.org/wiki/%C5%A0irok%C3%BD_k%C3%A1men" TargetMode="External"/><Relationship Id="rId265" Type="http://schemas.openxmlformats.org/officeDocument/2006/relationships/hyperlink" Target="https://cs.wikipedia.org/wiki/Liten%C4%8Dick%C3%A1_pahorkatina" TargetMode="External"/><Relationship Id="rId472" Type="http://schemas.openxmlformats.org/officeDocument/2006/relationships/hyperlink" Target="https://cs.wikipedia.org/wiki/Host%C3%BDnsko-vset%C3%ADnsk%C3%A1_hornatina" TargetMode="External"/><Relationship Id="rId2153" Type="http://schemas.openxmlformats.org/officeDocument/2006/relationships/hyperlink" Target="https://cs.wikipedia.org/wiki/Horky_(Dub%C3%A1)" TargetMode="External"/><Relationship Id="rId125" Type="http://schemas.openxmlformats.org/officeDocument/2006/relationships/hyperlink" Target="https://cs.wikipedia.org/wiki/Zlatohorsk%C3%A1_vrchovina" TargetMode="External"/><Relationship Id="rId332" Type="http://schemas.openxmlformats.org/officeDocument/2006/relationships/hyperlink" Target="https://cs.wikipedia.org/wiki/Ho%C5%99ovick%C3%A1_pahorkatina" TargetMode="External"/><Relationship Id="rId777" Type="http://schemas.openxmlformats.org/officeDocument/2006/relationships/hyperlink" Target="http://www.mapy.cz/" TargetMode="External"/><Relationship Id="rId984" Type="http://schemas.openxmlformats.org/officeDocument/2006/relationships/hyperlink" Target="http://www.mapy.cz/" TargetMode="External"/><Relationship Id="rId2013" Type="http://schemas.openxmlformats.org/officeDocument/2006/relationships/hyperlink" Target="https://cs.wikipedia.org/wiki/Bra%C5%88any" TargetMode="External"/><Relationship Id="rId2220" Type="http://schemas.openxmlformats.org/officeDocument/2006/relationships/hyperlink" Target="https://cs.wikipedia.org/wiki/Horn%C3%AD_Cerekev" TargetMode="External"/><Relationship Id="rId637" Type="http://schemas.openxmlformats.org/officeDocument/2006/relationships/hyperlink" Target="http://www.mapy.cz/" TargetMode="External"/><Relationship Id="rId844" Type="http://schemas.openxmlformats.org/officeDocument/2006/relationships/hyperlink" Target="http://www.mapy.cz/" TargetMode="External"/><Relationship Id="rId1267" Type="http://schemas.openxmlformats.org/officeDocument/2006/relationships/hyperlink" Target="https://cs.wikipedia.org/wiki/Sto%C5%BEec_(%C5%A0umava)" TargetMode="External"/><Relationship Id="rId1474" Type="http://schemas.openxmlformats.org/officeDocument/2006/relationships/hyperlink" Target="https://cs.wikipedia.org/wiki/%C4%8Cerchov" TargetMode="External"/><Relationship Id="rId1681" Type="http://schemas.openxmlformats.org/officeDocument/2006/relationships/hyperlink" Target="https://cs.wikipedia.org/wiki/Blansko_(hora)" TargetMode="External"/><Relationship Id="rId2318" Type="http://schemas.openxmlformats.org/officeDocument/2006/relationships/hyperlink" Target="https://cs.wikipedia.org/wiki/Plesn%C3%A1_(%C5%A0umava)" TargetMode="External"/><Relationship Id="rId704" Type="http://schemas.openxmlformats.org/officeDocument/2006/relationships/hyperlink" Target="http://www.mapy.cz/" TargetMode="External"/><Relationship Id="rId911" Type="http://schemas.openxmlformats.org/officeDocument/2006/relationships/hyperlink" Target="http://www.mapy.cz/" TargetMode="External"/><Relationship Id="rId1127" Type="http://schemas.openxmlformats.org/officeDocument/2006/relationships/hyperlink" Target="https://cs.wikipedia.org/wiki/Tisov%C3%BD_vrch" TargetMode="External"/><Relationship Id="rId1334" Type="http://schemas.openxmlformats.org/officeDocument/2006/relationships/hyperlink" Target="https://cs.wikipedia.org/wiki/Doubsk%C3%A1_hora" TargetMode="External"/><Relationship Id="rId1541" Type="http://schemas.openxmlformats.org/officeDocument/2006/relationships/hyperlink" Target="https://cs.wikipedia.org/wiki/Kozelka" TargetMode="External"/><Relationship Id="rId1779" Type="http://schemas.openxmlformats.org/officeDocument/2006/relationships/hyperlink" Target="https://cs.wikipedia.org/wiki/%C4%8Cern%C3%A1_Studnice" TargetMode="External"/><Relationship Id="rId1986" Type="http://schemas.openxmlformats.org/officeDocument/2006/relationships/hyperlink" Target="https://cs.wikipedia.org/wiki/Pust%C3%BD_rybn%C3%ADk_(Ralsko)" TargetMode="External"/><Relationship Id="rId40" Type="http://schemas.openxmlformats.org/officeDocument/2006/relationships/hyperlink" Target="https://cs.wikipedia.org/wiki/Moravskoslezsk%C3%A9_Beskydy" TargetMode="External"/><Relationship Id="rId1401" Type="http://schemas.openxmlformats.org/officeDocument/2006/relationships/hyperlink" Target="http://www.mapy.cz/" TargetMode="External"/><Relationship Id="rId1639" Type="http://schemas.openxmlformats.org/officeDocument/2006/relationships/hyperlink" Target="https://cs.wikipedia.org/wiki/Mechovinec" TargetMode="External"/><Relationship Id="rId1846" Type="http://schemas.openxmlformats.org/officeDocument/2006/relationships/hyperlink" Target="https://cs.wikipedia.org/wiki/Lotar%C5%AFv_vrch" TargetMode="External"/><Relationship Id="rId1706" Type="http://schemas.openxmlformats.org/officeDocument/2006/relationships/hyperlink" Target="https://cs.wikipedia.org/wiki/Pecopala" TargetMode="External"/><Relationship Id="rId1913" Type="http://schemas.openxmlformats.org/officeDocument/2006/relationships/hyperlink" Target="https://cs.wikipedia.org/wiki/Lipka_(Ralsk%C3%A1_pahorkatina)" TargetMode="External"/><Relationship Id="rId287" Type="http://schemas.openxmlformats.org/officeDocument/2006/relationships/hyperlink" Target="https://cs.wikipedia.org/wiki/Hornosvrateck%C3%A1_vrchovina" TargetMode="External"/><Relationship Id="rId494" Type="http://schemas.openxmlformats.org/officeDocument/2006/relationships/hyperlink" Target="https://cs.wikipedia.org/wiki/Ralsk%C3%A1_pahorkatina" TargetMode="External"/><Relationship Id="rId2175" Type="http://schemas.openxmlformats.org/officeDocument/2006/relationships/hyperlink" Target="https://cs.wikipedia.org/wiki/Trp%C3%ADn" TargetMode="External"/><Relationship Id="rId147" Type="http://schemas.openxmlformats.org/officeDocument/2006/relationships/hyperlink" Target="https://cs.wikipedia.org/wiki/%C4%8Cesk%C3%A9_st%C5%99edoho%C5%99%C3%AD" TargetMode="External"/><Relationship Id="rId354" Type="http://schemas.openxmlformats.org/officeDocument/2006/relationships/hyperlink" Target="https://cs.wikipedia.org/wiki/Vizovick%C3%A1_vrchovina" TargetMode="External"/><Relationship Id="rId799" Type="http://schemas.openxmlformats.org/officeDocument/2006/relationships/hyperlink" Target="http://www.mapy.cz/" TargetMode="External"/><Relationship Id="rId1191" Type="http://schemas.openxmlformats.org/officeDocument/2006/relationships/hyperlink" Target="https://cs.wikipedia.org/wiki/Dyle%C5%88" TargetMode="External"/><Relationship Id="rId2035" Type="http://schemas.openxmlformats.org/officeDocument/2006/relationships/hyperlink" Target="https://cs.wikipedia.org/wiki/Par%C5%A1ovice" TargetMode="External"/><Relationship Id="rId561" Type="http://schemas.openxmlformats.org/officeDocument/2006/relationships/hyperlink" Target="http://www.mapy.cz/" TargetMode="External"/><Relationship Id="rId659" Type="http://schemas.openxmlformats.org/officeDocument/2006/relationships/hyperlink" Target="http://www.mapy.cz/" TargetMode="External"/><Relationship Id="rId866" Type="http://schemas.openxmlformats.org/officeDocument/2006/relationships/hyperlink" Target="http://www.mapy.cz/" TargetMode="External"/><Relationship Id="rId1289" Type="http://schemas.openxmlformats.org/officeDocument/2006/relationships/hyperlink" Target="https://cs.wikipedia.org/wiki/Tabule_(Krkono%C5%A1e)" TargetMode="External"/><Relationship Id="rId1496" Type="http://schemas.openxmlformats.org/officeDocument/2006/relationships/hyperlink" Target="https://cs.wikipedia.org/wiki/Kr%C3%A1loveck%C3%BD_%C5%A0pi%C4%8D%C3%A1k" TargetMode="External"/><Relationship Id="rId2242" Type="http://schemas.openxmlformats.org/officeDocument/2006/relationships/hyperlink" Target="https://cs.wikipedia.org/wiki/Lou%C4%8Dka_(okres_Zl%C3%ADn)" TargetMode="External"/><Relationship Id="rId214" Type="http://schemas.openxmlformats.org/officeDocument/2006/relationships/hyperlink" Target="https://cs.wikipedia.org/wiki/Javorn%C3%ADky" TargetMode="External"/><Relationship Id="rId421" Type="http://schemas.openxmlformats.org/officeDocument/2006/relationships/hyperlink" Target="https://cs.wikipedia.org/wiki/Novohradsk%C3%A9_podh%C5%AF%C5%99%C3%AD" TargetMode="External"/><Relationship Id="rId519" Type="http://schemas.openxmlformats.org/officeDocument/2006/relationships/hyperlink" Target="https://cs.wikipedia.org/wiki/Slavkovsk%C3%BD_les" TargetMode="External"/><Relationship Id="rId1051" Type="http://schemas.openxmlformats.org/officeDocument/2006/relationships/hyperlink" Target="https://cs.wikipedia.org/wiki/Ky%C4%8Dera_(Slezsk%C3%A9_Beskydy)" TargetMode="External"/><Relationship Id="rId1149" Type="http://schemas.openxmlformats.org/officeDocument/2006/relationships/hyperlink" Target="https://cs.wikipedia.org/wiki/Trojhora" TargetMode="External"/><Relationship Id="rId1356" Type="http://schemas.openxmlformats.org/officeDocument/2006/relationships/hyperlink" Target="https://cs.wikipedia.org/wiki/Podorlick%C3%A1_pahorkatina" TargetMode="External"/><Relationship Id="rId2102" Type="http://schemas.openxmlformats.org/officeDocument/2006/relationships/hyperlink" Target="https://cs.wikipedia.org/wiki/%C4%8Cesk%C3%A1_Mez" TargetMode="External"/><Relationship Id="rId726" Type="http://schemas.openxmlformats.org/officeDocument/2006/relationships/hyperlink" Target="http://www.mapy.cz/" TargetMode="External"/><Relationship Id="rId933" Type="http://schemas.openxmlformats.org/officeDocument/2006/relationships/hyperlink" Target="http://www.mapy.cz/" TargetMode="External"/><Relationship Id="rId1009" Type="http://schemas.openxmlformats.org/officeDocument/2006/relationships/hyperlink" Target="https://cs.wikipedia.org/wiki/Velk%C3%BD_Roudn%C3%BD" TargetMode="External"/><Relationship Id="rId1563" Type="http://schemas.openxmlformats.org/officeDocument/2006/relationships/hyperlink" Target="https://cs.wikipedia.org/wiki/Str%C3%A1%C5%BEi%C5%A1t%C4%9B_(K%C5%99eme%C5%A1nick%C3%A1_vrchovina)" TargetMode="External"/><Relationship Id="rId1770" Type="http://schemas.openxmlformats.org/officeDocument/2006/relationships/hyperlink" Target="https://cs.wikipedia.org/wiki/Radho%C5%A1%C5%A5" TargetMode="External"/><Relationship Id="rId1868" Type="http://schemas.openxmlformats.org/officeDocument/2006/relationships/hyperlink" Target="https://cs.wikipedia.org/wiki/Tet%C5%99ev_(%C5%A0umava)" TargetMode="External"/><Relationship Id="rId62" Type="http://schemas.openxmlformats.org/officeDocument/2006/relationships/hyperlink" Target="https://cs.wikipedia.org/wiki/%C5%A0umava" TargetMode="External"/><Relationship Id="rId1216" Type="http://schemas.openxmlformats.org/officeDocument/2006/relationships/hyperlink" Target="https://cs.wikipedia.org/wiki/Bab%C3%AD_lom_(Drahansk%C3%A1_vrchovina)" TargetMode="External"/><Relationship Id="rId1423" Type="http://schemas.openxmlformats.org/officeDocument/2006/relationships/hyperlink" Target="http://www.mapy.cz/" TargetMode="External"/><Relationship Id="rId1630" Type="http://schemas.openxmlformats.org/officeDocument/2006/relationships/hyperlink" Target="https://cs.wikipedia.org/wiki/Tischberg" TargetMode="External"/><Relationship Id="rId1728" Type="http://schemas.openxmlformats.org/officeDocument/2006/relationships/hyperlink" Target="https://cs.wikipedia.org/wiki/P%C4%9Bnkav%C4%8D%C3%AD_vrch_(Lu%C5%BEick%C3%A9_hory)" TargetMode="External"/><Relationship Id="rId1935" Type="http://schemas.openxmlformats.org/officeDocument/2006/relationships/hyperlink" Target="https://cs.wikipedia.org/wiki/Nov%C3%A1_Ves_v_Hor%C3%A1ch" TargetMode="External"/><Relationship Id="rId2197" Type="http://schemas.openxmlformats.org/officeDocument/2006/relationships/hyperlink" Target="https://cs.wikipedia.org/wiki/Drhovy" TargetMode="External"/><Relationship Id="rId169" Type="http://schemas.openxmlformats.org/officeDocument/2006/relationships/hyperlink" Target="https://cs.wikipedia.org/wiki/Ralsk%C3%A1_pahorkatina" TargetMode="External"/><Relationship Id="rId376" Type="http://schemas.openxmlformats.org/officeDocument/2006/relationships/hyperlink" Target="https://cs.wikipedia.org/wiki/N%C3%ADzk%C3%BD_Jesen%C3%ADk" TargetMode="External"/><Relationship Id="rId583" Type="http://schemas.openxmlformats.org/officeDocument/2006/relationships/hyperlink" Target="http://www.mapy.cz/" TargetMode="External"/><Relationship Id="rId790" Type="http://schemas.openxmlformats.org/officeDocument/2006/relationships/hyperlink" Target="http://www.mapy.cz/" TargetMode="External"/><Relationship Id="rId2057" Type="http://schemas.openxmlformats.org/officeDocument/2006/relationships/hyperlink" Target="https://cs.wikipedia.org/wiki/Pust%C3%BD_z%C3%A1mek_(Doupovsk%C3%A9_hory)" TargetMode="External"/><Relationship Id="rId2264" Type="http://schemas.openxmlformats.org/officeDocument/2006/relationships/hyperlink" Target="https://cs.wikipedia.org/wiki/Ressl" TargetMode="External"/><Relationship Id="rId4" Type="http://schemas.openxmlformats.org/officeDocument/2006/relationships/hyperlink" Target="http://www.ultratisicovky.webnode.cz/" TargetMode="External"/><Relationship Id="rId236" Type="http://schemas.openxmlformats.org/officeDocument/2006/relationships/hyperlink" Target="https://cs.wikipedia.org/wiki/Podorlick%C3%A1_pahorkatina" TargetMode="External"/><Relationship Id="rId443" Type="http://schemas.openxmlformats.org/officeDocument/2006/relationships/hyperlink" Target="https://cs.wikipedia.org/wiki/Dolnomoravsk%C3%BD_%C3%BAval" TargetMode="External"/><Relationship Id="rId650" Type="http://schemas.openxmlformats.org/officeDocument/2006/relationships/hyperlink" Target="http://www.mapy.cz/" TargetMode="External"/><Relationship Id="rId888" Type="http://schemas.openxmlformats.org/officeDocument/2006/relationships/hyperlink" Target="http://www.mapy.cz/" TargetMode="External"/><Relationship Id="rId1073" Type="http://schemas.openxmlformats.org/officeDocument/2006/relationships/hyperlink" Target="https://cs.wikipedia.org/wiki/%C5%A0pi%C4%8D%C3%A1k_(%C5%BDelnavsk%C3%A1_hornatina)" TargetMode="External"/><Relationship Id="rId1280" Type="http://schemas.openxmlformats.org/officeDocument/2006/relationships/hyperlink" Target="https://cs.wikipedia.org/wiki/Tane%C4%8Dnice_(%C5%A0luknovsk%C3%A1_pahorkatina)" TargetMode="External"/><Relationship Id="rId2124" Type="http://schemas.openxmlformats.org/officeDocument/2006/relationships/hyperlink" Target="https://cs.wikipedia.org/wiki/Petrovice_(M%C4%9B%C4%8D%C3%ADn)" TargetMode="External"/><Relationship Id="rId2331" Type="http://schemas.openxmlformats.org/officeDocument/2006/relationships/hyperlink" Target="https://cs.wikipedia.org/wiki/Vacov" TargetMode="External"/><Relationship Id="rId303" Type="http://schemas.openxmlformats.org/officeDocument/2006/relationships/hyperlink" Target="https://cs.wikipedia.org/wiki/Moravskoslezsk%C3%A9_Beskydy" TargetMode="External"/><Relationship Id="rId748" Type="http://schemas.openxmlformats.org/officeDocument/2006/relationships/hyperlink" Target="http://www.mapy.cz/" TargetMode="External"/><Relationship Id="rId955" Type="http://schemas.openxmlformats.org/officeDocument/2006/relationships/hyperlink" Target="http://www.mapy.cz/" TargetMode="External"/><Relationship Id="rId1140" Type="http://schemas.openxmlformats.org/officeDocument/2006/relationships/hyperlink" Target="https://cs.wikipedia.org/wiki/Kuba%C4%8Dka" TargetMode="External"/><Relationship Id="rId1378" Type="http://schemas.openxmlformats.org/officeDocument/2006/relationships/hyperlink" Target="https://cs.wikipedia.org/wiki/%C5%A0umn%C3%A1_(Doupovsk%C3%A9_hory)" TargetMode="External"/><Relationship Id="rId1585" Type="http://schemas.openxmlformats.org/officeDocument/2006/relationships/hyperlink" Target="https://cs.wikipedia.org/wiki/Sternstein" TargetMode="External"/><Relationship Id="rId1792" Type="http://schemas.openxmlformats.org/officeDocument/2006/relationships/hyperlink" Target="https://cs.wikipedia.org/wiki/Sn%C4%9B%C5%BEka" TargetMode="External"/><Relationship Id="rId84" Type="http://schemas.openxmlformats.org/officeDocument/2006/relationships/hyperlink" Target="https://cs.wikipedia.org/wiki/Ralsk%C3%A1_pahorkatina" TargetMode="External"/><Relationship Id="rId510" Type="http://schemas.openxmlformats.org/officeDocument/2006/relationships/hyperlink" Target="https://cs.wikipedia.org/wiki/%C4%8Cesk%C3%A9_st%C5%99edoho%C5%99%C3%AD" TargetMode="External"/><Relationship Id="rId608" Type="http://schemas.openxmlformats.org/officeDocument/2006/relationships/hyperlink" Target="http://www.mapy.cz/" TargetMode="External"/><Relationship Id="rId815" Type="http://schemas.openxmlformats.org/officeDocument/2006/relationships/hyperlink" Target="http://www.mapy.cz/" TargetMode="External"/><Relationship Id="rId1238" Type="http://schemas.openxmlformats.org/officeDocument/2006/relationships/hyperlink" Target="https://cs.wikipedia.org/wiki/Sokol_(Ji%C4%8D%C3%ADnsk%C3%A1_pahorkatina)" TargetMode="External"/><Relationship Id="rId1445" Type="http://schemas.openxmlformats.org/officeDocument/2006/relationships/hyperlink" Target="https://cs.wikipedia.org/wiki/Velk%C3%A1_De%C5%A1tn%C3%A1" TargetMode="External"/><Relationship Id="rId1652" Type="http://schemas.openxmlformats.org/officeDocument/2006/relationships/hyperlink" Target="https://cs.wikipedia.org/wiki/Mile%C5%A1ovka" TargetMode="External"/><Relationship Id="rId1000" Type="http://schemas.openxmlformats.org/officeDocument/2006/relationships/hyperlink" Target="https://cs.wikipedia.org/wiki/Doupovsk%C3%A9_hory" TargetMode="External"/><Relationship Id="rId1305" Type="http://schemas.openxmlformats.org/officeDocument/2006/relationships/hyperlink" Target="https://cs.wikipedia.org/wiki/Biskupsk%C3%A1_kupa" TargetMode="External"/><Relationship Id="rId1957" Type="http://schemas.openxmlformats.org/officeDocument/2006/relationships/hyperlink" Target="https://cs.wikipedia.org/wiki/Lukov_(okres_Teplice)" TargetMode="External"/><Relationship Id="rId1512" Type="http://schemas.openxmlformats.org/officeDocument/2006/relationships/hyperlink" Target="https://cs.wikipedia.org/wiki/Chme%C4%BEov%C3%A1_(B%C3%ADl%C3%A9_Karpaty)" TargetMode="External"/><Relationship Id="rId1817" Type="http://schemas.openxmlformats.org/officeDocument/2006/relationships/hyperlink" Target="https://cs.wikipedia.org/wiki/Velk%C3%BD_Javorn%C3%ADk" TargetMode="External"/><Relationship Id="rId11" Type="http://schemas.openxmlformats.org/officeDocument/2006/relationships/hyperlink" Target="https://cs.wikipedia.org/wiki/Moravskoslezsk%C3%A9_Beskydy" TargetMode="External"/><Relationship Id="rId398" Type="http://schemas.openxmlformats.org/officeDocument/2006/relationships/hyperlink" Target="https://cs.wikipedia.org/wiki/%C5%A0umava" TargetMode="External"/><Relationship Id="rId2079" Type="http://schemas.openxmlformats.org/officeDocument/2006/relationships/hyperlink" Target="https://cs.wikipedia.org/wiki/Hojn%C3%A1_Voda" TargetMode="External"/><Relationship Id="rId160" Type="http://schemas.openxmlformats.org/officeDocument/2006/relationships/hyperlink" Target="https://cs.wikipedia.org/wiki/V%C5%A1erubsk%C3%A1_vrchovina" TargetMode="External"/><Relationship Id="rId2286" Type="http://schemas.openxmlformats.org/officeDocument/2006/relationships/hyperlink" Target="https://cs.wikipedia.org/wiki/Modl%C3%ADn" TargetMode="External"/><Relationship Id="rId258" Type="http://schemas.openxmlformats.org/officeDocument/2006/relationships/hyperlink" Target="https://cs.wikipedia.org/wiki/%C5%A0umavsk%C3%A9_podh%C5%AF%C5%99%C3%AD" TargetMode="External"/><Relationship Id="rId465" Type="http://schemas.openxmlformats.org/officeDocument/2006/relationships/hyperlink" Target="https://cs.wikipedia.org/wiki/%C5%BDelezn%C3%A9_hory" TargetMode="External"/><Relationship Id="rId672" Type="http://schemas.openxmlformats.org/officeDocument/2006/relationships/hyperlink" Target="http://www.mapy.cz/" TargetMode="External"/><Relationship Id="rId1095" Type="http://schemas.openxmlformats.org/officeDocument/2006/relationships/hyperlink" Target="https://cs.wikipedia.org/wiki/Smrk_(Jizersk%C3%A9_hory)" TargetMode="External"/><Relationship Id="rId2146" Type="http://schemas.openxmlformats.org/officeDocument/2006/relationships/hyperlink" Target="https://cs.wikipedia.org/wiki/P%C4%9Bn%C4%8D%C3%ADn_(okres_Prost%C4%9Bjov)" TargetMode="External"/><Relationship Id="rId118" Type="http://schemas.openxmlformats.org/officeDocument/2006/relationships/hyperlink" Target="https://cs.wikipedia.org/wiki/Podorlick%C3%A1_pahorkatina" TargetMode="External"/><Relationship Id="rId325" Type="http://schemas.openxmlformats.org/officeDocument/2006/relationships/hyperlink" Target="https://cs.wikipedia.org/wiki/%C5%A0vihovsk%C3%A1_vrchovina" TargetMode="External"/><Relationship Id="rId532" Type="http://schemas.openxmlformats.org/officeDocument/2006/relationships/hyperlink" Target="https://cs.wikipedia.org/wiki/K%C5%99i%C5%BEanovsk%C3%A1_vrchovina" TargetMode="External"/><Relationship Id="rId977" Type="http://schemas.openxmlformats.org/officeDocument/2006/relationships/hyperlink" Target="http://www.mapy.cz/" TargetMode="External"/><Relationship Id="rId1162" Type="http://schemas.openxmlformats.org/officeDocument/2006/relationships/hyperlink" Target="https://cs.wikipedia.org/wiki/Solansk%C3%A1_hora" TargetMode="External"/><Relationship Id="rId2006" Type="http://schemas.openxmlformats.org/officeDocument/2006/relationships/hyperlink" Target="https://cs.wikipedia.org/wiki/Ka%C5%99ez" TargetMode="External"/><Relationship Id="rId2213" Type="http://schemas.openxmlformats.org/officeDocument/2006/relationships/hyperlink" Target="https://cs.wikipedia.org/wiki/Budilov" TargetMode="External"/><Relationship Id="rId837" Type="http://schemas.openxmlformats.org/officeDocument/2006/relationships/hyperlink" Target="http://www.mapy.cz/" TargetMode="External"/><Relationship Id="rId1022" Type="http://schemas.openxmlformats.org/officeDocument/2006/relationships/hyperlink" Target="https://cs.wikipedia.org/wiki/Vyhl%C3%ADdka_(Fr%C3%BDdlantsk%C3%A1_pahorkatina)" TargetMode="External"/><Relationship Id="rId1467" Type="http://schemas.openxmlformats.org/officeDocument/2006/relationships/hyperlink" Target="https://cs.wikipedia.org/wiki/%C5%A0umava" TargetMode="External"/><Relationship Id="rId1674" Type="http://schemas.openxmlformats.org/officeDocument/2006/relationships/hyperlink" Target="https://cs.wikipedia.org/wiki/%C5%BDelenick%C3%BD_vrch" TargetMode="External"/><Relationship Id="rId1881" Type="http://schemas.openxmlformats.org/officeDocument/2006/relationships/hyperlink" Target="https://cs.wikipedia.org/wiki/Kone%C4%8Dn%C3%A1_(B%C3%ADl%C3%A1)" TargetMode="External"/><Relationship Id="rId904" Type="http://schemas.openxmlformats.org/officeDocument/2006/relationships/hyperlink" Target="http://www.mapy.cz/" TargetMode="External"/><Relationship Id="rId1327" Type="http://schemas.openxmlformats.org/officeDocument/2006/relationships/hyperlink" Target="https://cs.wikipedia.org/wiki/Tok_(Brdsk%C3%A1_vrchovina)" TargetMode="External"/><Relationship Id="rId1534" Type="http://schemas.openxmlformats.org/officeDocument/2006/relationships/hyperlink" Target="https://cs.wikipedia.org/wiki/Maxinec" TargetMode="External"/><Relationship Id="rId1741" Type="http://schemas.openxmlformats.org/officeDocument/2006/relationships/hyperlink" Target="https://cs.wikipedia.org/wiki/Poledn%C3%ADk_(Jizersk%C3%A9_hory)" TargetMode="External"/><Relationship Id="rId1979" Type="http://schemas.openxmlformats.org/officeDocument/2006/relationships/hyperlink" Target="https://cs.wikipedia.org/wiki/Polubn%C3%BD" TargetMode="External"/><Relationship Id="rId33" Type="http://schemas.openxmlformats.org/officeDocument/2006/relationships/hyperlink" Target="https://cs.wikipedia.org/wiki/Ralsk%C3%A1_pahorkatina" TargetMode="External"/><Relationship Id="rId1601" Type="http://schemas.openxmlformats.org/officeDocument/2006/relationships/hyperlink" Target="https://cs.wikipedia.org/wiki/%C4%8Cerchov" TargetMode="External"/><Relationship Id="rId1839" Type="http://schemas.openxmlformats.org/officeDocument/2006/relationships/hyperlink" Target="https://cs.wikipedia.org/wiki/Bor%C5%AFvkov%C3%A1_hora" TargetMode="External"/><Relationship Id="rId182" Type="http://schemas.openxmlformats.org/officeDocument/2006/relationships/hyperlink" Target="https://cs.wikipedia.org/wiki/Krkono%C5%A1sk%C3%A9_podh%C5%AF%C5%99%C3%AD" TargetMode="External"/><Relationship Id="rId1906" Type="http://schemas.openxmlformats.org/officeDocument/2006/relationships/hyperlink" Target="https://cs.wikipedia.org/wiki/Kozlany_(okres_Vy%C5%A1kov)" TargetMode="External"/><Relationship Id="rId487" Type="http://schemas.openxmlformats.org/officeDocument/2006/relationships/hyperlink" Target="https://cs.wikipedia.org/wiki/Host%C3%BDnsko-vset%C3%ADnsk%C3%A1_hornatina" TargetMode="External"/><Relationship Id="rId694" Type="http://schemas.openxmlformats.org/officeDocument/2006/relationships/hyperlink" Target="http://www.mapy.cz/" TargetMode="External"/><Relationship Id="rId2070" Type="http://schemas.openxmlformats.org/officeDocument/2006/relationships/hyperlink" Target="https://cs.wikipedia.org/wiki/Sudk%C5%AFv_D%C5%AFl" TargetMode="External"/><Relationship Id="rId2168" Type="http://schemas.openxmlformats.org/officeDocument/2006/relationships/hyperlink" Target="https://cs.wikipedia.org/wiki/Kr%C3%A1tk%C3%A1" TargetMode="External"/><Relationship Id="rId347" Type="http://schemas.openxmlformats.org/officeDocument/2006/relationships/hyperlink" Target="https://cs.wikipedia.org/wiki/Novohradsk%C3%A9_hory" TargetMode="External"/><Relationship Id="rId999" Type="http://schemas.openxmlformats.org/officeDocument/2006/relationships/hyperlink" Target="https://cs.wikipedia.org/wiki/Slavkovsk%C3%BD_les" TargetMode="External"/><Relationship Id="rId1184" Type="http://schemas.openxmlformats.org/officeDocument/2006/relationships/hyperlink" Target="https://cs.wikipedia.org/wiki/Medv%C4%9Bd%C3%AD_sk%C3%A1la" TargetMode="External"/><Relationship Id="rId2028" Type="http://schemas.openxmlformats.org/officeDocument/2006/relationships/hyperlink" Target="https://cs.wikipedia.org/wiki/Kaplice" TargetMode="External"/><Relationship Id="rId554" Type="http://schemas.openxmlformats.org/officeDocument/2006/relationships/hyperlink" Target="http://www.mapy.cz/" TargetMode="External"/><Relationship Id="rId761" Type="http://schemas.openxmlformats.org/officeDocument/2006/relationships/hyperlink" Target="http://www.mapy.cz/" TargetMode="External"/><Relationship Id="rId859" Type="http://schemas.openxmlformats.org/officeDocument/2006/relationships/hyperlink" Target="http://www.mapy.cz/" TargetMode="External"/><Relationship Id="rId1391" Type="http://schemas.openxmlformats.org/officeDocument/2006/relationships/hyperlink" Target="http://www.mapy.cz/" TargetMode="External"/><Relationship Id="rId1489" Type="http://schemas.openxmlformats.org/officeDocument/2006/relationships/hyperlink" Target="https://cs.wikipedia.org/wiki/Hradi%C5%A1t%C4%9B_(Doupovsk%C3%A9_hory)" TargetMode="External"/><Relationship Id="rId1696" Type="http://schemas.openxmlformats.org/officeDocument/2006/relationships/hyperlink" Target="https://cs.wikipedia.org/wiki/Str%C3%A1%C5%BEn%C3%BD_vrch" TargetMode="External"/><Relationship Id="rId2235" Type="http://schemas.openxmlformats.org/officeDocument/2006/relationships/hyperlink" Target="https://cs.wikipedia.org/wiki/Mikul%C3%A1%C5%A1ovice" TargetMode="External"/><Relationship Id="rId207" Type="http://schemas.openxmlformats.org/officeDocument/2006/relationships/hyperlink" Target="https://cs.wikipedia.org/wiki/Host%C3%BDnsko-vset%C3%ADnsk%C3%A1_hornatina" TargetMode="External"/><Relationship Id="rId414" Type="http://schemas.openxmlformats.org/officeDocument/2006/relationships/hyperlink" Target="https://cs.wikipedia.org/wiki/Pod%C4%8Deskolesk%C3%A1_pahorkatina" TargetMode="External"/><Relationship Id="rId621" Type="http://schemas.openxmlformats.org/officeDocument/2006/relationships/hyperlink" Target="http://www.mapy.cz/" TargetMode="External"/><Relationship Id="rId1044" Type="http://schemas.openxmlformats.org/officeDocument/2006/relationships/hyperlink" Target="https://cs.wikipedia.org/wiki/%C3%9Aho%C5%A1%C5%A5" TargetMode="External"/><Relationship Id="rId1251" Type="http://schemas.openxmlformats.org/officeDocument/2006/relationships/hyperlink" Target="http://cs.wikipedia.org/wiki/Lys%C3%BD_vrch" TargetMode="External"/><Relationship Id="rId1349" Type="http://schemas.openxmlformats.org/officeDocument/2006/relationships/hyperlink" Target="https://cs.wikipedia.org/wiki/Kazni%C4%8Dov" TargetMode="External"/><Relationship Id="rId2302" Type="http://schemas.openxmlformats.org/officeDocument/2006/relationships/hyperlink" Target="https://cs.wikipedia.org/wiki/%C5%BDivotice_(Vran%C4%8Dice)" TargetMode="External"/><Relationship Id="rId719" Type="http://schemas.openxmlformats.org/officeDocument/2006/relationships/hyperlink" Target="http://www.mapy.cz/" TargetMode="External"/><Relationship Id="rId926" Type="http://schemas.openxmlformats.org/officeDocument/2006/relationships/hyperlink" Target="http://www.mapy.cz/" TargetMode="External"/><Relationship Id="rId1111" Type="http://schemas.openxmlformats.org/officeDocument/2006/relationships/hyperlink" Target="https://cs.wikipedia.org/wiki/Lipka_(Ralsk%C3%A1_pahorkatina)" TargetMode="External"/><Relationship Id="rId1556" Type="http://schemas.openxmlformats.org/officeDocument/2006/relationships/hyperlink" Target="https://cs.wikipedia.org/wiki/Velk%C3%BD_Meheln%C3%ADk" TargetMode="External"/><Relationship Id="rId1763" Type="http://schemas.openxmlformats.org/officeDocument/2006/relationships/hyperlink" Target="https://cs.wikipedia.org/wiki/Hlubock%C3%BD_h%C5%99eben" TargetMode="External"/><Relationship Id="rId1970" Type="http://schemas.openxmlformats.org/officeDocument/2006/relationships/hyperlink" Target="https://cs.wikipedia.org/wiki/B%C4%9Blu%C5%A1ice_(okres_Most)" TargetMode="External"/><Relationship Id="rId55" Type="http://schemas.openxmlformats.org/officeDocument/2006/relationships/hyperlink" Target="https://cs.wikipedia.org/wiki/%C4%8Cesk%C3%A9_st%C5%99edoho%C5%99%C3%AD" TargetMode="External"/><Relationship Id="rId1209" Type="http://schemas.openxmlformats.org/officeDocument/2006/relationships/hyperlink" Target="https://cs.wikipedia.org/wiki/Str%C3%A1%C5%BEi%C5%A1t%C4%9B_(K%C5%99eme%C5%A1nick%C3%A1_vrchovina)" TargetMode="External"/><Relationship Id="rId1416" Type="http://schemas.openxmlformats.org/officeDocument/2006/relationships/hyperlink" Target="http://www.mapy.cz/" TargetMode="External"/><Relationship Id="rId1623" Type="http://schemas.openxmlformats.org/officeDocument/2006/relationships/hyperlink" Target="https://cs.wikipedia.org/wiki/Kel%C4%8Dsk%C3%BD_Javorn%C3%ADk" TargetMode="External"/><Relationship Id="rId1830" Type="http://schemas.openxmlformats.org/officeDocument/2006/relationships/hyperlink" Target="https://cs.wikipedia.org/wiki/Str%C3%A1%C5%BEn%C3%BD_(%C5%A0umava)" TargetMode="External"/><Relationship Id="rId1928" Type="http://schemas.openxmlformats.org/officeDocument/2006/relationships/hyperlink" Target="https://cs.wikipedia.org/wiki/Lu%C4%8Dany_nad_Nisou" TargetMode="External"/><Relationship Id="rId2092" Type="http://schemas.openxmlformats.org/officeDocument/2006/relationships/hyperlink" Target="https://cs.wikipedia.org/wiki/Pramen_Vltavy" TargetMode="External"/><Relationship Id="rId271" Type="http://schemas.openxmlformats.org/officeDocument/2006/relationships/hyperlink" Target="https://cs.wikipedia.org/wiki/Podbeskydsk%C3%A1_pahorkatina" TargetMode="External"/><Relationship Id="rId131" Type="http://schemas.openxmlformats.org/officeDocument/2006/relationships/hyperlink" Target="https://cs.wikipedia.org/wiki/Drahansk%C3%A1_vrchovina" TargetMode="External"/><Relationship Id="rId369" Type="http://schemas.openxmlformats.org/officeDocument/2006/relationships/hyperlink" Target="https://cs.wikipedia.org/wiki/Bobravsk%C3%A1_vrchovina" TargetMode="External"/><Relationship Id="rId576" Type="http://schemas.openxmlformats.org/officeDocument/2006/relationships/hyperlink" Target="http://www.mapy.cz/" TargetMode="External"/><Relationship Id="rId783" Type="http://schemas.openxmlformats.org/officeDocument/2006/relationships/hyperlink" Target="http://www.mapy.cz/" TargetMode="External"/><Relationship Id="rId990" Type="http://schemas.openxmlformats.org/officeDocument/2006/relationships/hyperlink" Target="http://www.mapy.cz/" TargetMode="External"/><Relationship Id="rId2257" Type="http://schemas.openxmlformats.org/officeDocument/2006/relationships/hyperlink" Target="https://cs.wikipedia.org/wiki/Lys%C3%A1_hora_(Moravskoslezsk%C3%A9_Beskydy)" TargetMode="External"/><Relationship Id="rId229" Type="http://schemas.openxmlformats.org/officeDocument/2006/relationships/hyperlink" Target="https://cs.wikipedia.org/wiki/Je%C5%A1t%C4%9Bdsko-koz%C3%A1kovsk%C3%BD_h%C5%99bet" TargetMode="External"/><Relationship Id="rId436" Type="http://schemas.openxmlformats.org/officeDocument/2006/relationships/hyperlink" Target="https://cs.wikipedia.org/wiki/Host%C3%BDnsko-vset%C3%ADnsk%C3%A1_hornatina" TargetMode="External"/><Relationship Id="rId643" Type="http://schemas.openxmlformats.org/officeDocument/2006/relationships/hyperlink" Target="http://www.mapy.cz/" TargetMode="External"/><Relationship Id="rId1066" Type="http://schemas.openxmlformats.org/officeDocument/2006/relationships/hyperlink" Target="http://cs.wikipedia.org/wiki/Kamenec_(Novohradsk%C3%A9_hory)" TargetMode="External"/><Relationship Id="rId1273" Type="http://schemas.openxmlformats.org/officeDocument/2006/relationships/hyperlink" Target="https://cs.wikipedia.org/wiki/T%C5%99ebou%C5%88sk%C3%BD_vrch" TargetMode="External"/><Relationship Id="rId1480" Type="http://schemas.openxmlformats.org/officeDocument/2006/relationships/hyperlink" Target="https://cs.wikipedia.org/wiki/Troja%C4%8Dka" TargetMode="External"/><Relationship Id="rId2117" Type="http://schemas.openxmlformats.org/officeDocument/2006/relationships/hyperlink" Target="https://cs.wikipedia.org/wiki/M%C4%9Br%C4%8D%C3%ADn" TargetMode="External"/><Relationship Id="rId2324" Type="http://schemas.openxmlformats.org/officeDocument/2006/relationships/hyperlink" Target="https://cs.wikipedia.org/wiki/Volary" TargetMode="External"/><Relationship Id="rId850" Type="http://schemas.openxmlformats.org/officeDocument/2006/relationships/hyperlink" Target="http://www.mapy.cz/" TargetMode="External"/><Relationship Id="rId948" Type="http://schemas.openxmlformats.org/officeDocument/2006/relationships/hyperlink" Target="http://www.mapy.cz/" TargetMode="External"/><Relationship Id="rId1133" Type="http://schemas.openxmlformats.org/officeDocument/2006/relationships/hyperlink" Target="https://cs.wikipedia.org/wiki/Bezd%C4%9Bz_(Ralsk%C3%A1_pahorkatina)" TargetMode="External"/><Relationship Id="rId1578" Type="http://schemas.openxmlformats.org/officeDocument/2006/relationships/hyperlink" Target="https://cs.wikipedia.org/wiki/Boub%C3%ADn" TargetMode="External"/><Relationship Id="rId1785" Type="http://schemas.openxmlformats.org/officeDocument/2006/relationships/hyperlink" Target="https://cs.wikipedia.org/wiki/Mile%C5%A1ovka" TargetMode="External"/><Relationship Id="rId1992" Type="http://schemas.openxmlformats.org/officeDocument/2006/relationships/hyperlink" Target="https://cs.wikipedia.org/wiki/Ne%C5%A1t%C4%9Btice" TargetMode="External"/><Relationship Id="rId77" Type="http://schemas.openxmlformats.org/officeDocument/2006/relationships/hyperlink" Target="https://cs.wikipedia.org/wiki/%C4%8Cesk%C3%A9_st%C5%99edoho%C5%99%C3%AD" TargetMode="External"/><Relationship Id="rId503" Type="http://schemas.openxmlformats.org/officeDocument/2006/relationships/hyperlink" Target="https://cs.wikipedia.org/wiki/%C4%8Cesk%C3%A9_st%C5%99edoho%C5%99%C3%AD" TargetMode="External"/><Relationship Id="rId710" Type="http://schemas.openxmlformats.org/officeDocument/2006/relationships/hyperlink" Target="http://www.mapy.cz/" TargetMode="External"/><Relationship Id="rId808" Type="http://schemas.openxmlformats.org/officeDocument/2006/relationships/hyperlink" Target="http://www.mapy.cz/" TargetMode="External"/><Relationship Id="rId1340" Type="http://schemas.openxmlformats.org/officeDocument/2006/relationships/hyperlink" Target="https://cs.wikipedia.org/wiki/Kozinec_(Krkono%C5%A1sk%C3%A9_podh%C5%AF%C5%99%C3%AD)" TargetMode="External"/><Relationship Id="rId1438" Type="http://schemas.openxmlformats.org/officeDocument/2006/relationships/hyperlink" Target="https://cs.wikipedia.org/wiki/D%C5%BEb%C3%A1n_(geomorfologick%C3%BD_celek)" TargetMode="External"/><Relationship Id="rId1645" Type="http://schemas.openxmlformats.org/officeDocument/2006/relationships/hyperlink" Target="https://cs.wikipedia.org/wiki/H%C3%A1j_(Hanu%C5%A1ovick%C3%A1_vrchovina)" TargetMode="External"/><Relationship Id="rId1200" Type="http://schemas.openxmlformats.org/officeDocument/2006/relationships/hyperlink" Target="https://cs.wikipedia.org/wiki/Velk%C3%BD_%C5%A0pi%C4%8D%C3%A1k_(K%C5%99i%C5%BEanovsk%C3%A1_vrchovina)" TargetMode="External"/><Relationship Id="rId1852" Type="http://schemas.openxmlformats.org/officeDocument/2006/relationships/hyperlink" Target="https://cs.wikipedia.org/wiki/Ond%C5%99ejn%C3%ADk_(Podbeskydsk%C3%A1_pahorkatina)" TargetMode="External"/><Relationship Id="rId1505" Type="http://schemas.openxmlformats.org/officeDocument/2006/relationships/hyperlink" Target="https://cs.wikipedia.org/wiki/Podhorn%C3%AD_vrch" TargetMode="External"/><Relationship Id="rId1712" Type="http://schemas.openxmlformats.org/officeDocument/2006/relationships/hyperlink" Target="https://cs.wikipedia.org/wiki/Ortel_(Cvikovsk%C3%A1_pahorkatina)" TargetMode="External"/><Relationship Id="rId293" Type="http://schemas.openxmlformats.org/officeDocument/2006/relationships/hyperlink" Target="https://cs.wikipedia.org/wiki/Z%C3%A1b%C5%99e%C5%BEsk%C3%A1_vrchovina" TargetMode="External"/><Relationship Id="rId2181" Type="http://schemas.openxmlformats.org/officeDocument/2006/relationships/hyperlink" Target="https://cs.wikipedia.org/wiki/Paseky_(okres_P%C3%ADsek)" TargetMode="External"/><Relationship Id="rId153" Type="http://schemas.openxmlformats.org/officeDocument/2006/relationships/hyperlink" Target="https://cs.wikipedia.org/wiki/%C5%A0umava" TargetMode="External"/><Relationship Id="rId360" Type="http://schemas.openxmlformats.org/officeDocument/2006/relationships/hyperlink" Target="https://cs.wikipedia.org/wiki/%C5%A0umavsk%C3%A9_podh%C5%AF%C5%99%C3%AD" TargetMode="External"/><Relationship Id="rId598" Type="http://schemas.openxmlformats.org/officeDocument/2006/relationships/hyperlink" Target="http://www.mapy.cz/" TargetMode="External"/><Relationship Id="rId2041" Type="http://schemas.openxmlformats.org/officeDocument/2006/relationships/hyperlink" Target="https://cs.wikipedia.org/wiki/Les%C3%A1ky" TargetMode="External"/><Relationship Id="rId2279" Type="http://schemas.openxmlformats.org/officeDocument/2006/relationships/hyperlink" Target="https://cs.wikipedia.org/wiki/Leti%C5%A1t%C4%9B_Mnichovo_Hradi%C5%A1t%C4%9B" TargetMode="External"/><Relationship Id="rId220" Type="http://schemas.openxmlformats.org/officeDocument/2006/relationships/hyperlink" Target="https://cs.wikipedia.org/wiki/Orlick%C3%A9_hory" TargetMode="External"/><Relationship Id="rId458" Type="http://schemas.openxmlformats.org/officeDocument/2006/relationships/hyperlink" Target="https://cs.wikipedia.org/wiki/D%C4%9B%C4%8D%C3%ADnsk%C3%A1_vrchovina" TargetMode="External"/><Relationship Id="rId665" Type="http://schemas.openxmlformats.org/officeDocument/2006/relationships/hyperlink" Target="http://www.mapy.cz/" TargetMode="External"/><Relationship Id="rId872" Type="http://schemas.openxmlformats.org/officeDocument/2006/relationships/hyperlink" Target="http://www.mapy.cz/" TargetMode="External"/><Relationship Id="rId1088" Type="http://schemas.openxmlformats.org/officeDocument/2006/relationships/hyperlink" Target="https://cs.wikipedia.org/wiki/Ple%C5%A1ivec_(Lu%C5%BEick%C3%A9_hory,_597_m)" TargetMode="External"/><Relationship Id="rId1295" Type="http://schemas.openxmlformats.org/officeDocument/2006/relationships/hyperlink" Target="https://cs.wikipedia.org/wiki/Chlum_(%C5%A0umava)" TargetMode="External"/><Relationship Id="rId2139" Type="http://schemas.openxmlformats.org/officeDocument/2006/relationships/hyperlink" Target="https://cs.wikipedia.org/wiki/Maiberg" TargetMode="External"/><Relationship Id="rId318" Type="http://schemas.openxmlformats.org/officeDocument/2006/relationships/hyperlink" Target="https://cs.wikipedia.org/wiki/Ch%C5%99iby" TargetMode="External"/><Relationship Id="rId525" Type="http://schemas.openxmlformats.org/officeDocument/2006/relationships/hyperlink" Target="https://cs.wikipedia.org/wiki/%C4%8Cesk%C3%A9_st%C5%99edoho%C5%99%C3%AD" TargetMode="External"/><Relationship Id="rId732" Type="http://schemas.openxmlformats.org/officeDocument/2006/relationships/hyperlink" Target="http://www.mapy.cz/" TargetMode="External"/><Relationship Id="rId1155" Type="http://schemas.openxmlformats.org/officeDocument/2006/relationships/hyperlink" Target="https://cs.wikipedia.org/wiki/Mil%C3%A1_(%C4%8Cesk%C3%A9_st%C5%99edoho%C5%99%C3%AD)" TargetMode="External"/><Relationship Id="rId1362" Type="http://schemas.openxmlformats.org/officeDocument/2006/relationships/hyperlink" Target="https://cs.wikipedia.org/wiki/Hornosvrateck%C3%A1_vrchovina" TargetMode="External"/><Relationship Id="rId2206" Type="http://schemas.openxmlformats.org/officeDocument/2006/relationships/hyperlink" Target="https://cs.wikipedia.org/wiki/Hrabi%C5%A1%C3%ADn" TargetMode="External"/><Relationship Id="rId99" Type="http://schemas.openxmlformats.org/officeDocument/2006/relationships/hyperlink" Target="https://cs.wikipedia.org/wiki/Javorn%C3%ADky" TargetMode="External"/><Relationship Id="rId1015" Type="http://schemas.openxmlformats.org/officeDocument/2006/relationships/hyperlink" Target="https://cs.wikipedia.org/wiki/H%C3%A1j_(Smr%C4%8Diny)" TargetMode="External"/><Relationship Id="rId1222" Type="http://schemas.openxmlformats.org/officeDocument/2006/relationships/hyperlink" Target="https://cs.wikipedia.org/wiki/Dvorsk%C3%BD_les" TargetMode="External"/><Relationship Id="rId1667" Type="http://schemas.openxmlformats.org/officeDocument/2006/relationships/hyperlink" Target="https://cs.wikipedia.org/wiki/Bo%C5%99e%C5%88" TargetMode="External"/><Relationship Id="rId1874" Type="http://schemas.openxmlformats.org/officeDocument/2006/relationships/hyperlink" Target="https://cs.wikipedia.org/wiki/Ple%C5%A1ivec_(Brdsk%C3%A1_vrchovina)" TargetMode="External"/><Relationship Id="rId1527" Type="http://schemas.openxmlformats.org/officeDocument/2006/relationships/hyperlink" Target="https://cs.wikipedia.org/wiki/Dra%C5%A1arov" TargetMode="External"/><Relationship Id="rId1734" Type="http://schemas.openxmlformats.org/officeDocument/2006/relationships/hyperlink" Target="https://cs.wikipedia.org/wiki/Ple%C5%A1ivec_(Lu%C5%BEick%C3%A9_hory,_597_m)" TargetMode="External"/><Relationship Id="rId1941" Type="http://schemas.openxmlformats.org/officeDocument/2006/relationships/hyperlink" Target="https://cs.wikipedia.org/wiki/P%C5%99imda" TargetMode="External"/><Relationship Id="rId26" Type="http://schemas.openxmlformats.org/officeDocument/2006/relationships/hyperlink" Target="https://cs.wikipedia.org/wiki/Rychlebsk%C3%A9_hory" TargetMode="External"/><Relationship Id="rId175" Type="http://schemas.openxmlformats.org/officeDocument/2006/relationships/hyperlink" Target="https://cs.wikipedia.org/wiki/Lu%C5%BEick%C3%A9_hory" TargetMode="External"/><Relationship Id="rId1801" Type="http://schemas.openxmlformats.org/officeDocument/2006/relationships/hyperlink" Target="https://cs.wikipedia.org/wiki/Roklan" TargetMode="External"/><Relationship Id="rId382" Type="http://schemas.openxmlformats.org/officeDocument/2006/relationships/hyperlink" Target="https://cs.wikipedia.org/wiki/%C5%A0umavsk%C3%A9_podh%C5%AF%C5%99%C3%AD" TargetMode="External"/><Relationship Id="rId687" Type="http://schemas.openxmlformats.org/officeDocument/2006/relationships/hyperlink" Target="http://www.mapy.cz/" TargetMode="External"/><Relationship Id="rId2063" Type="http://schemas.openxmlformats.org/officeDocument/2006/relationships/hyperlink" Target="https://cs.wikipedia.org/wiki/Ku%C5%99im" TargetMode="External"/><Relationship Id="rId2270" Type="http://schemas.openxmlformats.org/officeDocument/2006/relationships/hyperlink" Target="https://cs.wikipedia.org/wiki/Obl%C3%ADk_(%C4%8Cesk%C3%A9_st%C5%99edoho%C5%99%C3%AD)" TargetMode="External"/><Relationship Id="rId242" Type="http://schemas.openxmlformats.org/officeDocument/2006/relationships/hyperlink" Target="https://cs.wikipedia.org/wiki/%C5%A0umava" TargetMode="External"/><Relationship Id="rId894" Type="http://schemas.openxmlformats.org/officeDocument/2006/relationships/hyperlink" Target="http://www.mapy.cz/" TargetMode="External"/><Relationship Id="rId1177" Type="http://schemas.openxmlformats.org/officeDocument/2006/relationships/hyperlink" Target="https://cs.wikipedia.org/wiki/Tane%C4%8Dnice_(Vset%C3%ADnsk%C3%A9_vrchy)" TargetMode="External"/><Relationship Id="rId2130" Type="http://schemas.openxmlformats.org/officeDocument/2006/relationships/hyperlink" Target="https://cs.wikipedia.org/wiki/Svratka_(okres_%C5%BD%C4%8F%C3%A1r_nad_S%C3%A1zavou)" TargetMode="External"/><Relationship Id="rId102" Type="http://schemas.openxmlformats.org/officeDocument/2006/relationships/hyperlink" Target="https://cs.wikipedia.org/wiki/Moravskoslezsk%C3%A9_Beskydy" TargetMode="External"/><Relationship Id="rId547" Type="http://schemas.openxmlformats.org/officeDocument/2006/relationships/hyperlink" Target="http://www.mapy.cz/" TargetMode="External"/><Relationship Id="rId754" Type="http://schemas.openxmlformats.org/officeDocument/2006/relationships/hyperlink" Target="http://www.mapy.cz/" TargetMode="External"/><Relationship Id="rId961" Type="http://schemas.openxmlformats.org/officeDocument/2006/relationships/hyperlink" Target="http://www.mapy.cz/" TargetMode="External"/><Relationship Id="rId1384" Type="http://schemas.openxmlformats.org/officeDocument/2006/relationships/hyperlink" Target="http://www.mapy.cz/" TargetMode="External"/><Relationship Id="rId1591" Type="http://schemas.openxmlformats.org/officeDocument/2006/relationships/hyperlink" Target="https://cs.wikipedia.org/wiki/Prenet_(%C5%A0umava)" TargetMode="External"/><Relationship Id="rId1689" Type="http://schemas.openxmlformats.org/officeDocument/2006/relationships/hyperlink" Target="https://cs.wikipedia.org/wiki/Jezev%C4%8D%C3%AD_vrch" TargetMode="External"/><Relationship Id="rId2228" Type="http://schemas.openxmlformats.org/officeDocument/2006/relationships/hyperlink" Target="https://cs.wikipedia.org/wiki/Mal%C5%A1%C3%ADn" TargetMode="External"/><Relationship Id="rId90" Type="http://schemas.openxmlformats.org/officeDocument/2006/relationships/hyperlink" Target="https://cs.wikipedia.org/wiki/%C5%A0umava" TargetMode="External"/><Relationship Id="rId407" Type="http://schemas.openxmlformats.org/officeDocument/2006/relationships/hyperlink" Target="https://cs.wikipedia.org/wiki/Jevi%C5%A1ovick%C3%A1_pahorkatina" TargetMode="External"/><Relationship Id="rId614" Type="http://schemas.openxmlformats.org/officeDocument/2006/relationships/hyperlink" Target="http://www.mapy.cz/" TargetMode="External"/><Relationship Id="rId821" Type="http://schemas.openxmlformats.org/officeDocument/2006/relationships/hyperlink" Target="http://www.mapy.cz/" TargetMode="External"/><Relationship Id="rId1037" Type="http://schemas.openxmlformats.org/officeDocument/2006/relationships/hyperlink" Target="https://cs.wikipedia.org/wiki/Ostr%C3%BD_vrch_(Slezsk%C3%A9_Beskydy)" TargetMode="External"/><Relationship Id="rId1244" Type="http://schemas.openxmlformats.org/officeDocument/2006/relationships/hyperlink" Target="https://cs.wikipedia.org/wiki/Andrl%C5%AFv_chlum" TargetMode="External"/><Relationship Id="rId1451" Type="http://schemas.openxmlformats.org/officeDocument/2006/relationships/hyperlink" Target="https://cs.wikipedia.org/wiki/%C4%8Cerchov" TargetMode="External"/><Relationship Id="rId1896" Type="http://schemas.openxmlformats.org/officeDocument/2006/relationships/hyperlink" Target="https://cs.wikipedia.org/wiki/L%C3%A1zn%C4%9B_Kyn%C5%BEvart" TargetMode="External"/><Relationship Id="rId919" Type="http://schemas.openxmlformats.org/officeDocument/2006/relationships/hyperlink" Target="http://www.mapy.cz/" TargetMode="External"/><Relationship Id="rId1104" Type="http://schemas.openxmlformats.org/officeDocument/2006/relationships/hyperlink" Target="https://cs.wikipedia.org/wiki/%C5%98edice_(Je%C5%A1t%C4%9Bdsko-koz%C3%A1kovsk%C3%BD_h%C5%99bet)" TargetMode="External"/><Relationship Id="rId1311" Type="http://schemas.openxmlformats.org/officeDocument/2006/relationships/hyperlink" Target="http://mapy.cz/turisticka?q=49.71545N%2016.0673166666667E&amp;l=0&amp;x=16.0673166666667&amp;y=49.71545&amp;z=15" TargetMode="External"/><Relationship Id="rId1549" Type="http://schemas.openxmlformats.org/officeDocument/2006/relationships/hyperlink" Target="https://cs.wikipedia.org/wiki/Walig%C3%B3ra" TargetMode="External"/><Relationship Id="rId1756" Type="http://schemas.openxmlformats.org/officeDocument/2006/relationships/hyperlink" Target="https://cs.wikipedia.org/wiki/Velk%C3%BD_Javorn%C3%ADk" TargetMode="External"/><Relationship Id="rId1963" Type="http://schemas.openxmlformats.org/officeDocument/2006/relationships/hyperlink" Target="https://cs.wikipedia.org/wiki/Bene%C5%A1ov_nad_%C4%8Cernou" TargetMode="External"/><Relationship Id="rId48" Type="http://schemas.openxmlformats.org/officeDocument/2006/relationships/hyperlink" Target="https://cs.wikipedia.org/wiki/%C5%A0vihovsk%C3%A1_vrchovina" TargetMode="External"/><Relationship Id="rId1409" Type="http://schemas.openxmlformats.org/officeDocument/2006/relationships/hyperlink" Target="http://www.mapy.cz/" TargetMode="External"/><Relationship Id="rId1616" Type="http://schemas.openxmlformats.org/officeDocument/2006/relationships/hyperlink" Target="https://cs.wikipedia.org/wiki/Vysok%C3%A1_se%C4%8D" TargetMode="External"/><Relationship Id="rId1823" Type="http://schemas.openxmlformats.org/officeDocument/2006/relationships/hyperlink" Target="https://cs.wikipedia.org/wiki/%C4%8Cerven%C3%BD_k%C3%A1men_(Podbeskydsk%C3%A1_pahorkatina)" TargetMode="External"/><Relationship Id="rId197" Type="http://schemas.openxmlformats.org/officeDocument/2006/relationships/hyperlink" Target="https://cs.wikipedia.org/wiki/Krkono%C5%A1sk%C3%A9_podh%C5%AF%C5%99%C3%AD" TargetMode="External"/><Relationship Id="rId2085" Type="http://schemas.openxmlformats.org/officeDocument/2006/relationships/hyperlink" Target="https://cs.wikipedia.org/wiki/Love%C4%8Dkovice" TargetMode="External"/><Relationship Id="rId2292" Type="http://schemas.openxmlformats.org/officeDocument/2006/relationships/hyperlink" Target="https://cs.wikipedia.org/wiki/%C5%BDelkovice_(Libomy%C5%A1l)" TargetMode="External"/><Relationship Id="rId264" Type="http://schemas.openxmlformats.org/officeDocument/2006/relationships/hyperlink" Target="https://cs.wikipedia.org/wiki/B%C3%ADl%C3%A9_Karpaty" TargetMode="External"/><Relationship Id="rId471" Type="http://schemas.openxmlformats.org/officeDocument/2006/relationships/hyperlink" Target="https://cs.wikipedia.org/wiki/Krkono%C5%A1sk%C3%A9_podh%C5%AF%C5%99%C3%AD" TargetMode="External"/><Relationship Id="rId2152" Type="http://schemas.openxmlformats.org/officeDocument/2006/relationships/hyperlink" Target="https://cs.wikipedia.org/wiki/Nezamyslice_(okres_Klatovy)" TargetMode="External"/><Relationship Id="rId124" Type="http://schemas.openxmlformats.org/officeDocument/2006/relationships/hyperlink" Target="https://cs.wikipedia.org/wiki/Podbeskydsk%C3%A1_pahorkatina" TargetMode="External"/><Relationship Id="rId569" Type="http://schemas.openxmlformats.org/officeDocument/2006/relationships/hyperlink" Target="http://www.mapy.cz/" TargetMode="External"/><Relationship Id="rId776" Type="http://schemas.openxmlformats.org/officeDocument/2006/relationships/hyperlink" Target="http://www.mapy.cz/" TargetMode="External"/><Relationship Id="rId983" Type="http://schemas.openxmlformats.org/officeDocument/2006/relationships/hyperlink" Target="http://www.mapy.cz/" TargetMode="External"/><Relationship Id="rId1199" Type="http://schemas.openxmlformats.org/officeDocument/2006/relationships/hyperlink" Target="https://cs.wikipedia.org/wiki/%C5%BDd%C3%A1nidla" TargetMode="External"/><Relationship Id="rId331" Type="http://schemas.openxmlformats.org/officeDocument/2006/relationships/hyperlink" Target="https://cs.wikipedia.org/wiki/Hornosvrateck%C3%A1_vrchovina" TargetMode="External"/><Relationship Id="rId429" Type="http://schemas.openxmlformats.org/officeDocument/2006/relationships/hyperlink" Target="https://cs.wikipedia.org/wiki/Moravskoslezsk%C3%A9_Beskydy" TargetMode="External"/><Relationship Id="rId636" Type="http://schemas.openxmlformats.org/officeDocument/2006/relationships/hyperlink" Target="http://www.mapy.cz/" TargetMode="External"/><Relationship Id="rId1059" Type="http://schemas.openxmlformats.org/officeDocument/2006/relationships/hyperlink" Target="https://cs.wikipedia.org/wiki/Zaje%C4%8D%C3%AD_vrch" TargetMode="External"/><Relationship Id="rId1266" Type="http://schemas.openxmlformats.org/officeDocument/2006/relationships/hyperlink" Target="https://cs.wikipedia.org/wiki/Prad%C4%9Bd" TargetMode="External"/><Relationship Id="rId1473" Type="http://schemas.openxmlformats.org/officeDocument/2006/relationships/hyperlink" Target="https://cs.wikipedia.org/wiki/H%C5%99eben%C3%A1%C4%8D_(Fr%C3%BDdlantsk%C3%A1_pahorkatina)" TargetMode="External"/><Relationship Id="rId2012" Type="http://schemas.openxmlformats.org/officeDocument/2006/relationships/hyperlink" Target="https://cs.wikipedia.org/wiki/Leutersdorf_(Sasko)" TargetMode="External"/><Relationship Id="rId2317" Type="http://schemas.openxmlformats.org/officeDocument/2006/relationships/hyperlink" Target="https://cs.wikipedia.org/wiki/Such%C3%A9" TargetMode="External"/><Relationship Id="rId843" Type="http://schemas.openxmlformats.org/officeDocument/2006/relationships/hyperlink" Target="http://www.mapy.cz/" TargetMode="External"/><Relationship Id="rId1126" Type="http://schemas.openxmlformats.org/officeDocument/2006/relationships/hyperlink" Target="https://cs.wikipedia.org/wiki/Velk%C3%BD_Jelen%C3%AD_vrch" TargetMode="External"/><Relationship Id="rId1680" Type="http://schemas.openxmlformats.org/officeDocument/2006/relationships/hyperlink" Target="https://cs.wikipedia.org/wiki/D%C4%9B%C4%8D%C3%ADnsk%C3%BD_Sn%C4%9B%C5%BEn%C3%ADk" TargetMode="External"/><Relationship Id="rId1778" Type="http://schemas.openxmlformats.org/officeDocument/2006/relationships/hyperlink" Target="https://cs.wikipedia.org/wiki/%C4%8Cern%C3%A1_hora_(Je%C5%A1t%C4%9Bdsko-koz%C3%A1kovsk%C3%BD_h%C5%99bet)" TargetMode="External"/><Relationship Id="rId1985" Type="http://schemas.openxmlformats.org/officeDocument/2006/relationships/hyperlink" Target="https://cs.wikipedia.org/wiki/Chme%C4%BEov%C3%A1_(B%C3%ADl%C3%A9_Karpaty)" TargetMode="External"/><Relationship Id="rId703" Type="http://schemas.openxmlformats.org/officeDocument/2006/relationships/hyperlink" Target="http://www.mapy.cz/" TargetMode="External"/><Relationship Id="rId910" Type="http://schemas.openxmlformats.org/officeDocument/2006/relationships/hyperlink" Target="http://www.mapy.cz/" TargetMode="External"/><Relationship Id="rId1333" Type="http://schemas.openxmlformats.org/officeDocument/2006/relationships/hyperlink" Target="https://cs.wikipedia.org/wiki/%C5%A0pi%C4%8D%C3%A1k_(Z%C3%A1kupsk%C3%A1_pahorkatina)" TargetMode="External"/><Relationship Id="rId1540" Type="http://schemas.openxmlformats.org/officeDocument/2006/relationships/hyperlink" Target="https://cs.wikipedia.org/wiki/Vlada%C5%99_(Tepelsk%C3%A1_vrchovina)" TargetMode="External"/><Relationship Id="rId1638" Type="http://schemas.openxmlformats.org/officeDocument/2006/relationships/hyperlink" Target="https://cs.wikipedia.org/wiki/%C4%8Certova_hora" TargetMode="External"/><Relationship Id="rId1400" Type="http://schemas.openxmlformats.org/officeDocument/2006/relationships/hyperlink" Target="http://www.mapy.cz/" TargetMode="External"/><Relationship Id="rId1845" Type="http://schemas.openxmlformats.org/officeDocument/2006/relationships/hyperlink" Target="https://cs.wikipedia.org/wiki/Bukovec_(Drahansk%C3%A1_vrchovina)" TargetMode="External"/><Relationship Id="rId1705" Type="http://schemas.openxmlformats.org/officeDocument/2006/relationships/hyperlink" Target="https://cs.wikipedia.org/wiki/Velk%C3%BD_Be%C5%A1kovsk%C3%BD_kopec" TargetMode="External"/><Relationship Id="rId1912" Type="http://schemas.openxmlformats.org/officeDocument/2006/relationships/hyperlink" Target="https://cs.wikipedia.org/wiki/Konojedy_(%C3%9A%C5%A1t%C4%9Bk)" TargetMode="External"/><Relationship Id="rId286" Type="http://schemas.openxmlformats.org/officeDocument/2006/relationships/hyperlink" Target="https://cs.wikipedia.org/wiki/Bobravsk%C3%A1_vrchovina" TargetMode="External"/><Relationship Id="rId493" Type="http://schemas.openxmlformats.org/officeDocument/2006/relationships/hyperlink" Target="https://cs.wikipedia.org/wiki/Broumovsk%C3%A1_vrchovina" TargetMode="External"/><Relationship Id="rId2174" Type="http://schemas.openxmlformats.org/officeDocument/2006/relationships/hyperlink" Target="https://cs.wikipedia.org/wiki/Stadlern" TargetMode="External"/><Relationship Id="rId146" Type="http://schemas.openxmlformats.org/officeDocument/2006/relationships/hyperlink" Target="https://cs.wikipedia.org/wiki/Ralsk%C3%A1_pahorkatina" TargetMode="External"/><Relationship Id="rId353" Type="http://schemas.openxmlformats.org/officeDocument/2006/relationships/hyperlink" Target="https://cs.wikipedia.org/wiki/Fr%C3%BDdlantsk%C3%A1_pahorkatina" TargetMode="External"/><Relationship Id="rId560" Type="http://schemas.openxmlformats.org/officeDocument/2006/relationships/hyperlink" Target="http://www.mapy.cz/" TargetMode="External"/><Relationship Id="rId798" Type="http://schemas.openxmlformats.org/officeDocument/2006/relationships/hyperlink" Target="http://www.mapy.cz/" TargetMode="External"/><Relationship Id="rId1190" Type="http://schemas.openxmlformats.org/officeDocument/2006/relationships/hyperlink" Target="https://cs.wikipedia.org/wiki/Star%C3%BD_Her%C5%A1tejn" TargetMode="External"/><Relationship Id="rId2034" Type="http://schemas.openxmlformats.org/officeDocument/2006/relationships/hyperlink" Target="https://cs.wikipedia.org/wiki/Klatovy" TargetMode="External"/><Relationship Id="rId2241" Type="http://schemas.openxmlformats.org/officeDocument/2006/relationships/hyperlink" Target="https://cs.wikipedia.org/wiki/Ch%C5%99ibsk%C3%A1" TargetMode="External"/><Relationship Id="rId213" Type="http://schemas.openxmlformats.org/officeDocument/2006/relationships/hyperlink" Target="https://cs.wikipedia.org/wiki/Javo%C5%99ick%C3%A1_vrchovina" TargetMode="External"/><Relationship Id="rId420" Type="http://schemas.openxmlformats.org/officeDocument/2006/relationships/hyperlink" Target="https://cs.wikipedia.org/wiki/Jizersk%C3%A9_hory" TargetMode="External"/><Relationship Id="rId658" Type="http://schemas.openxmlformats.org/officeDocument/2006/relationships/hyperlink" Target="http://www.mapy.cz/" TargetMode="External"/><Relationship Id="rId865" Type="http://schemas.openxmlformats.org/officeDocument/2006/relationships/hyperlink" Target="http://www.mapy.cz/" TargetMode="External"/><Relationship Id="rId1050" Type="http://schemas.openxmlformats.org/officeDocument/2006/relationships/hyperlink" Target="https://cs.wikipedia.org/wiki/%C5%98%C3%ADp" TargetMode="External"/><Relationship Id="rId1288" Type="http://schemas.openxmlformats.org/officeDocument/2006/relationships/hyperlink" Target="https://cs.wikipedia.org/wiki/Kv%C4%9Btnice_(Boskovick%C3%A1_br%C3%A1zda)" TargetMode="External"/><Relationship Id="rId1495" Type="http://schemas.openxmlformats.org/officeDocument/2006/relationships/hyperlink" Target="https://cs.wikipedia.org/wiki/Kr%C3%A1loveck%C3%BD_%C5%A0pi%C4%8D%C3%A1k" TargetMode="External"/><Relationship Id="rId2101" Type="http://schemas.openxmlformats.org/officeDocument/2006/relationships/hyperlink" Target="https://cs.wikipedia.org/wiki/Ralsko_(Ralsk%C3%A1_pahorkatina)" TargetMode="External"/><Relationship Id="rId2339" Type="http://schemas.openxmlformats.org/officeDocument/2006/relationships/printerSettings" Target="../printerSettings/printerSettings2.bin"/><Relationship Id="rId518" Type="http://schemas.openxmlformats.org/officeDocument/2006/relationships/hyperlink" Target="https://cs.wikipedia.org/wiki/Kr%C3%A1lick%C3%BD_Sn%C4%9B%C5%BEn%C3%ADk_(poho%C5%99%C3%AD)" TargetMode="External"/><Relationship Id="rId725" Type="http://schemas.openxmlformats.org/officeDocument/2006/relationships/hyperlink" Target="http://www.mapy.cz/" TargetMode="External"/><Relationship Id="rId932" Type="http://schemas.openxmlformats.org/officeDocument/2006/relationships/hyperlink" Target="http://www.mapy.cz/" TargetMode="External"/><Relationship Id="rId1148" Type="http://schemas.openxmlformats.org/officeDocument/2006/relationships/hyperlink" Target="https://cs.wikipedia.org/wiki/Ressl" TargetMode="External"/><Relationship Id="rId1355" Type="http://schemas.openxmlformats.org/officeDocument/2006/relationships/hyperlink" Target="https://cs.wikipedia.org/wiki/Jevi%C5%A1ovick%C3%A1_pahorkatina" TargetMode="External"/><Relationship Id="rId1562" Type="http://schemas.openxmlformats.org/officeDocument/2006/relationships/hyperlink" Target="https://cs.wikipedia.org/wiki/K%C5%99eme%C5%A1n%C3%ADk" TargetMode="External"/><Relationship Id="rId1008" Type="http://schemas.openxmlformats.org/officeDocument/2006/relationships/hyperlink" Target="https://cs.wikipedia.org/wiki/And%C4%9Blsk%C3%A1_hora_(Slavkovsk%C3%BD_les)" TargetMode="External"/><Relationship Id="rId1215" Type="http://schemas.openxmlformats.org/officeDocument/2006/relationships/hyperlink" Target="https://cs.wikipedia.org/wiki/Bukovec_(Drahansk%C3%A1_vrchovina)" TargetMode="External"/><Relationship Id="rId1422" Type="http://schemas.openxmlformats.org/officeDocument/2006/relationships/hyperlink" Target="http://www.mapy.cz/" TargetMode="External"/><Relationship Id="rId1867" Type="http://schemas.openxmlformats.org/officeDocument/2006/relationships/hyperlink" Target="https://cs.wikipedia.org/wiki/Roklan" TargetMode="External"/><Relationship Id="rId61" Type="http://schemas.openxmlformats.org/officeDocument/2006/relationships/hyperlink" Target="https://cs.wikipedia.org/wiki/B%C3%ADl%C3%A9_Karpaty" TargetMode="External"/><Relationship Id="rId1727" Type="http://schemas.openxmlformats.org/officeDocument/2006/relationships/hyperlink" Target="https://cs.wikipedia.org/wiki/Jedlov%C3%A1_(Lu%C5%BEick%C3%A9_hory)" TargetMode="External"/><Relationship Id="rId1934" Type="http://schemas.openxmlformats.org/officeDocument/2006/relationships/hyperlink" Target="https://cs.wikipedia.org/wiki/Radej%C4%8D%C3%ADn" TargetMode="External"/><Relationship Id="rId19" Type="http://schemas.openxmlformats.org/officeDocument/2006/relationships/hyperlink" Target="https://cs.wikipedia.org/wiki/Krkono%C5%A1e" TargetMode="External"/><Relationship Id="rId2196" Type="http://schemas.openxmlformats.org/officeDocument/2006/relationships/hyperlink" Target="https://cs.wikipedia.org/wiki/P%C5%99edslav" TargetMode="External"/><Relationship Id="rId168" Type="http://schemas.openxmlformats.org/officeDocument/2006/relationships/hyperlink" Target="https://cs.wikipedia.org/wiki/Novohradsk%C3%A9_hory" TargetMode="External"/><Relationship Id="rId375" Type="http://schemas.openxmlformats.org/officeDocument/2006/relationships/hyperlink" Target="https://cs.wikipedia.org/wiki/Novohradsk%C3%A9_podh%C5%AF%C5%99%C3%AD" TargetMode="External"/><Relationship Id="rId582" Type="http://schemas.openxmlformats.org/officeDocument/2006/relationships/hyperlink" Target="http://www.mapy.cz/" TargetMode="External"/><Relationship Id="rId2056" Type="http://schemas.openxmlformats.org/officeDocument/2006/relationships/hyperlink" Target="https://cs.wikipedia.org/wiki/Rejv%C3%ADz" TargetMode="External"/><Relationship Id="rId2263" Type="http://schemas.openxmlformats.org/officeDocument/2006/relationships/hyperlink" Target="https://cs.wikipedia.org/wiki/Vysokov" TargetMode="External"/><Relationship Id="rId3" Type="http://schemas.openxmlformats.org/officeDocument/2006/relationships/hyperlink" Target="https://www.google.com/maps/d/embed?mid=zGBQSsyKZ1A0.kHfHzXFeRpvQ&amp;amp;z=7&amp;amp;ll=49.938682,15.799463" TargetMode="External"/><Relationship Id="rId235" Type="http://schemas.openxmlformats.org/officeDocument/2006/relationships/hyperlink" Target="https://cs.wikipedia.org/wiki/Podorlick%C3%A1_pahorkatina" TargetMode="External"/><Relationship Id="rId442" Type="http://schemas.openxmlformats.org/officeDocument/2006/relationships/hyperlink" Target="https://cs.wikipedia.org/wiki/Svitavsk%C3%A1_pahorkatina" TargetMode="External"/><Relationship Id="rId887" Type="http://schemas.openxmlformats.org/officeDocument/2006/relationships/hyperlink" Target="http://www.mapy.cz/" TargetMode="External"/><Relationship Id="rId1072" Type="http://schemas.openxmlformats.org/officeDocument/2006/relationships/hyperlink" Target="https://cs.wikipedia.org/wiki/Kozubov%C3%A1" TargetMode="External"/><Relationship Id="rId2123" Type="http://schemas.openxmlformats.org/officeDocument/2006/relationships/hyperlink" Target="https://cs.wikipedia.org/wiki/Lib%C3%ADnsk%C3%A9_Sedlo" TargetMode="External"/><Relationship Id="rId2330" Type="http://schemas.openxmlformats.org/officeDocument/2006/relationships/hyperlink" Target="https://cs.wikipedia.org/wiki/Felbabka" TargetMode="External"/><Relationship Id="rId302" Type="http://schemas.openxmlformats.org/officeDocument/2006/relationships/hyperlink" Target="https://cs.wikipedia.org/wiki/%C4%8Cesk%C3%A9_st%C5%99edoho%C5%99%C3%AD" TargetMode="External"/><Relationship Id="rId747" Type="http://schemas.openxmlformats.org/officeDocument/2006/relationships/hyperlink" Target="http://www.mapy.cz/" TargetMode="External"/><Relationship Id="rId954" Type="http://schemas.openxmlformats.org/officeDocument/2006/relationships/hyperlink" Target="http://www.mapy.cz/" TargetMode="External"/><Relationship Id="rId1377" Type="http://schemas.openxmlformats.org/officeDocument/2006/relationships/hyperlink" Target="http://www.mapy.cz/" TargetMode="External"/><Relationship Id="rId1584" Type="http://schemas.openxmlformats.org/officeDocument/2006/relationships/hyperlink" Target="https://cs.wikipedia.org/wiki/V%C3%ADtk%C5%AFv_k%C3%A1men_(%C5%A0umava)" TargetMode="External"/><Relationship Id="rId1791" Type="http://schemas.openxmlformats.org/officeDocument/2006/relationships/hyperlink" Target="https://cs.wikipedia.org/wiki/Mal%C3%BD_Kriv%C3%A1%C5%88" TargetMode="External"/><Relationship Id="rId83" Type="http://schemas.openxmlformats.org/officeDocument/2006/relationships/hyperlink" Target="https://cs.wikipedia.org/wiki/Podbeskydsk%C3%A1_pahorkatina" TargetMode="External"/><Relationship Id="rId607" Type="http://schemas.openxmlformats.org/officeDocument/2006/relationships/hyperlink" Target="http://www.mapy.cz/" TargetMode="External"/><Relationship Id="rId814" Type="http://schemas.openxmlformats.org/officeDocument/2006/relationships/hyperlink" Target="http://www.mapy.cz/" TargetMode="External"/><Relationship Id="rId1237" Type="http://schemas.openxmlformats.org/officeDocument/2006/relationships/hyperlink" Target="http://cs.wikipedia.org/wiki/Vysok%C3%A1_(Novohradsk%C3%A9_hory)" TargetMode="External"/><Relationship Id="rId1444" Type="http://schemas.openxmlformats.org/officeDocument/2006/relationships/hyperlink" Target="http://www.mapy.cz/" TargetMode="External"/><Relationship Id="rId1651" Type="http://schemas.openxmlformats.org/officeDocument/2006/relationships/hyperlink" Target="https://cs.wikipedia.org/wiki/Mile%C5%A1ovka" TargetMode="External"/><Relationship Id="rId1889" Type="http://schemas.openxmlformats.org/officeDocument/2006/relationships/hyperlink" Target="https://cs.wikipedia.org/wiki/%C4%8Cervenohorsk%C3%A9_sedlo" TargetMode="External"/><Relationship Id="rId1304" Type="http://schemas.openxmlformats.org/officeDocument/2006/relationships/hyperlink" Target="https://cs.wikipedia.org/wiki/Chlustov" TargetMode="External"/><Relationship Id="rId1511" Type="http://schemas.openxmlformats.org/officeDocument/2006/relationships/hyperlink" Target="https://cs.wikipedia.org/wiki/%C4%8Cupec" TargetMode="External"/><Relationship Id="rId1749" Type="http://schemas.openxmlformats.org/officeDocument/2006/relationships/hyperlink" Target="https://cs.wikipedia.org/wiki/Jizera_(hora)" TargetMode="External"/><Relationship Id="rId1956" Type="http://schemas.openxmlformats.org/officeDocument/2006/relationships/hyperlink" Target="https://cs.wikipedia.org/wiki/Lu%C5%BEice_(okres_Most)" TargetMode="External"/><Relationship Id="rId1609" Type="http://schemas.openxmlformats.org/officeDocument/2006/relationships/hyperlink" Target="https://cs.wikipedia.org/wiki/Sp%C3%A1len%C3%BD_vrch" TargetMode="External"/><Relationship Id="rId1816" Type="http://schemas.openxmlformats.org/officeDocument/2006/relationships/hyperlink" Target="https://cs.wikipedia.org/wiki/Kr%C3%A1lick%C3%BD_Sn%C4%9B%C5%BEn%C3%ADk_(hora)" TargetMode="External"/><Relationship Id="rId10" Type="http://schemas.openxmlformats.org/officeDocument/2006/relationships/hyperlink" Target="https://cs.wikipedia.org/wiki/%C5%A0umava" TargetMode="External"/><Relationship Id="rId397" Type="http://schemas.openxmlformats.org/officeDocument/2006/relationships/hyperlink" Target="https://cs.wikipedia.org/wiki/Drahansk%C3%A1_vrchovina" TargetMode="External"/><Relationship Id="rId2078" Type="http://schemas.openxmlformats.org/officeDocument/2006/relationships/hyperlink" Target="https://cs.wikipedia.org/wiki/Kubova_Hu%C5%A5" TargetMode="External"/><Relationship Id="rId2285" Type="http://schemas.openxmlformats.org/officeDocument/2006/relationships/hyperlink" Target="https://cs.wikipedia.org/wiki/%C4%8Certova_pl%C3%A1%C5%88_(Krkono%C5%A1e)" TargetMode="External"/><Relationship Id="rId257" Type="http://schemas.openxmlformats.org/officeDocument/2006/relationships/hyperlink" Target="https://cs.wikipedia.org/wiki/%C5%A0vihovsk%C3%A1_vrchovina" TargetMode="External"/><Relationship Id="rId464" Type="http://schemas.openxmlformats.org/officeDocument/2006/relationships/hyperlink" Target="https://cs.wikipedia.org/wiki/%C4%8Cesk%C3%A9_st%C5%99edoho%C5%99%C3%AD" TargetMode="External"/><Relationship Id="rId1094" Type="http://schemas.openxmlformats.org/officeDocument/2006/relationships/hyperlink" Target="https://cs.wikipedia.org/wiki/Mal%C3%BD_Buk" TargetMode="External"/><Relationship Id="rId2145" Type="http://schemas.openxmlformats.org/officeDocument/2006/relationships/hyperlink" Target="https://cs.wikipedia.org/wiki/Star%C3%A1_Ves_(p%C5%99%C3%ADrodn%C3%AD_pam%C3%A1tka)" TargetMode="External"/><Relationship Id="rId117" Type="http://schemas.openxmlformats.org/officeDocument/2006/relationships/hyperlink" Target="https://cs.wikipedia.org/wiki/Moravskoslezsk%C3%A9_Beskydy" TargetMode="External"/><Relationship Id="rId671" Type="http://schemas.openxmlformats.org/officeDocument/2006/relationships/hyperlink" Target="http://www.mapy.cz/" TargetMode="External"/><Relationship Id="rId769" Type="http://schemas.openxmlformats.org/officeDocument/2006/relationships/hyperlink" Target="http://www.mapy.cz/" TargetMode="External"/><Relationship Id="rId976" Type="http://schemas.openxmlformats.org/officeDocument/2006/relationships/hyperlink" Target="http://www.mapy.cz/" TargetMode="External"/><Relationship Id="rId1399" Type="http://schemas.openxmlformats.org/officeDocument/2006/relationships/hyperlink" Target="http://www.mapy.cz/" TargetMode="External"/><Relationship Id="rId324" Type="http://schemas.openxmlformats.org/officeDocument/2006/relationships/hyperlink" Target="https://cs.wikipedia.org/wiki/Rakovnick%C3%A1_pahorkatina" TargetMode="External"/><Relationship Id="rId531" Type="http://schemas.openxmlformats.org/officeDocument/2006/relationships/hyperlink" Target="https://cs.wikipedia.org/wiki/%C5%A0umava" TargetMode="External"/><Relationship Id="rId629" Type="http://schemas.openxmlformats.org/officeDocument/2006/relationships/hyperlink" Target="http://www.mapy.cz/" TargetMode="External"/><Relationship Id="rId1161" Type="http://schemas.openxmlformats.org/officeDocument/2006/relationships/hyperlink" Target="https://cs.wikipedia.org/wiki/%C5%A0enovsk%C3%BD_vrch" TargetMode="External"/><Relationship Id="rId1259" Type="http://schemas.openxmlformats.org/officeDocument/2006/relationships/hyperlink" Target="https://cs.wikipedia.org/wiki/Vysok%C3%BD_Tok" TargetMode="External"/><Relationship Id="rId1466" Type="http://schemas.openxmlformats.org/officeDocument/2006/relationships/hyperlink" Target="https://cs.wikipedia.org/wiki/Jezern%C3%AD_hora" TargetMode="External"/><Relationship Id="rId2005" Type="http://schemas.openxmlformats.org/officeDocument/2006/relationships/hyperlink" Target="https://cs.wikipedia.org/wiki/Kole%C5%A1ov" TargetMode="External"/><Relationship Id="rId2212" Type="http://schemas.openxmlformats.org/officeDocument/2006/relationships/hyperlink" Target="https://cs.wikipedia.org/wiki/Podbo%C5%99ansk%C3%BD_Rohozec" TargetMode="External"/><Relationship Id="rId836" Type="http://schemas.openxmlformats.org/officeDocument/2006/relationships/hyperlink" Target="http://www.mapy.cz/" TargetMode="External"/><Relationship Id="rId1021" Type="http://schemas.openxmlformats.org/officeDocument/2006/relationships/hyperlink" Target="https://cs.wikipedia.org/wiki/Vysok%C3%BD_Kam%C3%BDk" TargetMode="External"/><Relationship Id="rId1119" Type="http://schemas.openxmlformats.org/officeDocument/2006/relationships/hyperlink" Target="https://cs.wikipedia.org/wiki/Dub_(Ralsk%C3%A1_pahorkatina)" TargetMode="External"/><Relationship Id="rId1673" Type="http://schemas.openxmlformats.org/officeDocument/2006/relationships/hyperlink" Target="https://cs.wikipedia.org/wiki/Vl%C4%8D%C3%AD_hora_(%C4%8Cesk%C3%A9_st%C5%99edoho%C5%99%C3%AD)" TargetMode="External"/><Relationship Id="rId1880" Type="http://schemas.openxmlformats.org/officeDocument/2006/relationships/hyperlink" Target="https://cs.wikipedia.org/wiki/Po%C4%8Derady" TargetMode="External"/><Relationship Id="rId1978" Type="http://schemas.openxmlformats.org/officeDocument/2006/relationships/hyperlink" Target="https://cs.wikipedia.org/wiki/Trosky_(hora)" TargetMode="External"/><Relationship Id="rId903" Type="http://schemas.openxmlformats.org/officeDocument/2006/relationships/hyperlink" Target="http://www.mapy.cz/" TargetMode="External"/><Relationship Id="rId1326" Type="http://schemas.openxmlformats.org/officeDocument/2006/relationships/hyperlink" Target="http://www.mapy.cz/" TargetMode="External"/><Relationship Id="rId1533" Type="http://schemas.openxmlformats.org/officeDocument/2006/relationships/hyperlink" Target="https://cs.wikipedia.org/wiki/Trosky_(hora)" TargetMode="External"/><Relationship Id="rId1740" Type="http://schemas.openxmlformats.org/officeDocument/2006/relationships/hyperlink" Target="https://cs.wikipedia.org/wiki/Adam_(Orlick%C3%A9_hory)" TargetMode="External"/><Relationship Id="rId32" Type="http://schemas.openxmlformats.org/officeDocument/2006/relationships/hyperlink" Target="https://cs.wikipedia.org/wiki/Lu%C5%BEick%C3%A9_hory" TargetMode="External"/><Relationship Id="rId1600" Type="http://schemas.openxmlformats.org/officeDocument/2006/relationships/hyperlink" Target="https://cs.wikipedia.org/wiki/Velk%C3%BD_Zvon" TargetMode="External"/><Relationship Id="rId1838" Type="http://schemas.openxmlformats.org/officeDocument/2006/relationships/hyperlink" Target="https://cs.wikipedia.org/wiki/%C4%8C%C3%A1p_(Adr%C5%A1pa%C5%A1sko-teplick%C3%A9_sk%C3%A1ly)" TargetMode="External"/><Relationship Id="rId181" Type="http://schemas.openxmlformats.org/officeDocument/2006/relationships/hyperlink" Target="https://cs.wikipedia.org/wiki/Pod%C4%8Deskolesk%C3%A1_pahorkatina" TargetMode="External"/><Relationship Id="rId1905" Type="http://schemas.openxmlformats.org/officeDocument/2006/relationships/hyperlink" Target="https://cs.wikipedia.org/wiki/Gm%C3%BCnd_(Doln%C3%AD_Rakousy)" TargetMode="External"/><Relationship Id="rId279" Type="http://schemas.openxmlformats.org/officeDocument/2006/relationships/hyperlink" Target="https://cs.wikipedia.org/wiki/K%C5%99i%C5%BEanovsk%C3%A1_vrchovina" TargetMode="External"/><Relationship Id="rId486" Type="http://schemas.openxmlformats.org/officeDocument/2006/relationships/hyperlink" Target="https://cs.wikipedia.org/wiki/Z%C3%A1b%C5%99e%C5%BEsk%C3%A1_vrchovina" TargetMode="External"/><Relationship Id="rId693" Type="http://schemas.openxmlformats.org/officeDocument/2006/relationships/hyperlink" Target="http://www.mapy.cz/" TargetMode="External"/><Relationship Id="rId2167" Type="http://schemas.openxmlformats.org/officeDocument/2006/relationships/hyperlink" Target="https://cs.wikipedia.org/wiki/Onen_Sv%C4%9Bt_(%C4%8Cachrov)" TargetMode="External"/><Relationship Id="rId139" Type="http://schemas.openxmlformats.org/officeDocument/2006/relationships/hyperlink" Target="https://cs.wikipedia.org/wiki/Ralsk%C3%A1_pahorkatina" TargetMode="External"/><Relationship Id="rId346" Type="http://schemas.openxmlformats.org/officeDocument/2006/relationships/hyperlink" Target="https://cs.wikipedia.org/wiki/%C5%A0umava" TargetMode="External"/><Relationship Id="rId553" Type="http://schemas.openxmlformats.org/officeDocument/2006/relationships/hyperlink" Target="http://www.mapy.cz/" TargetMode="External"/><Relationship Id="rId760" Type="http://schemas.openxmlformats.org/officeDocument/2006/relationships/hyperlink" Target="http://www.mapy.cz/" TargetMode="External"/><Relationship Id="rId998" Type="http://schemas.openxmlformats.org/officeDocument/2006/relationships/hyperlink" Target="http://www.mapy.cz/" TargetMode="External"/><Relationship Id="rId1183" Type="http://schemas.openxmlformats.org/officeDocument/2006/relationships/hyperlink" Target="https://cs.wikipedia.org/wiki/Lou%C4%8Dn%C3%A1_(Kru%C5%A1n%C3%A9_hory,_956_m)" TargetMode="External"/><Relationship Id="rId1390" Type="http://schemas.openxmlformats.org/officeDocument/2006/relationships/hyperlink" Target="http://www.mapy.cz/" TargetMode="External"/><Relationship Id="rId2027" Type="http://schemas.openxmlformats.org/officeDocument/2006/relationships/hyperlink" Target="https://cs.wikipedia.org/wiki/Zelen%C3%BD_vrch_(Cvikov)" TargetMode="External"/><Relationship Id="rId2234" Type="http://schemas.openxmlformats.org/officeDocument/2006/relationships/hyperlink" Target="https://cs.wikipedia.org/wiki/R%C3%A1dlo_(okres_Jablonec_nad_Nisou)" TargetMode="External"/><Relationship Id="rId206" Type="http://schemas.openxmlformats.org/officeDocument/2006/relationships/hyperlink" Target="https://cs.wikipedia.org/wiki/Novohradsk%C3%A9_hory" TargetMode="External"/><Relationship Id="rId413" Type="http://schemas.openxmlformats.org/officeDocument/2006/relationships/hyperlink" Target="https://cs.wikipedia.org/wiki/Blatensk%C3%A1_pahorkatina" TargetMode="External"/><Relationship Id="rId858" Type="http://schemas.openxmlformats.org/officeDocument/2006/relationships/hyperlink" Target="http://www.mapy.cz/" TargetMode="External"/><Relationship Id="rId1043" Type="http://schemas.openxmlformats.org/officeDocument/2006/relationships/hyperlink" Target="https://cs.wikipedia.org/wiki/T%C4%9Bchov%C3%ADn" TargetMode="External"/><Relationship Id="rId1488" Type="http://schemas.openxmlformats.org/officeDocument/2006/relationships/hyperlink" Target="https://cs.wikipedia.org/wiki/T%C3%A1bor_(Je%C5%A1t%C4%9Bdsko-koz%C3%A1kovsk%C3%BD_h%C5%99bet)" TargetMode="External"/><Relationship Id="rId1695" Type="http://schemas.openxmlformats.org/officeDocument/2006/relationships/hyperlink" Target="https://cs.wikipedia.org/wiki/Dub_(Ralsk%C3%A1_pahorkatina)" TargetMode="External"/><Relationship Id="rId620" Type="http://schemas.openxmlformats.org/officeDocument/2006/relationships/hyperlink" Target="http://www.mapy.cz/" TargetMode="External"/><Relationship Id="rId718" Type="http://schemas.openxmlformats.org/officeDocument/2006/relationships/hyperlink" Target="http://www.mapy.cz/" TargetMode="External"/><Relationship Id="rId925" Type="http://schemas.openxmlformats.org/officeDocument/2006/relationships/hyperlink" Target="http://www.mapy.cz/" TargetMode="External"/><Relationship Id="rId1250" Type="http://schemas.openxmlformats.org/officeDocument/2006/relationships/hyperlink" Target="https://cs.wikipedia.org/wiki/P%C5%99ilba_(%C5%A0umava)" TargetMode="External"/><Relationship Id="rId1348" Type="http://schemas.openxmlformats.org/officeDocument/2006/relationships/hyperlink" Target="https://cs.wikipedia.org/wiki/Dobrn%C3%A1_(%C4%8Cesk%C3%A9_st%C5%99edoho%C5%99%C3%AD)" TargetMode="External"/><Relationship Id="rId1555" Type="http://schemas.openxmlformats.org/officeDocument/2006/relationships/hyperlink" Target="https://cs.wikipedia.org/wiki/Sko%C4%8Dick%C3%BD_hrad" TargetMode="External"/><Relationship Id="rId1762" Type="http://schemas.openxmlformats.org/officeDocument/2006/relationships/hyperlink" Target="https://cs.wikipedia.org/wiki/Lys%C3%A1_hora_(Moravskoslezsk%C3%A9_Beskydy)" TargetMode="External"/><Relationship Id="rId2301" Type="http://schemas.openxmlformats.org/officeDocument/2006/relationships/hyperlink" Target="https://cs.wikipedia.org/wiki/Ko%C5%A1ov" TargetMode="External"/><Relationship Id="rId1110" Type="http://schemas.openxmlformats.org/officeDocument/2006/relationships/hyperlink" Target="https://cs.wikipedia.org/wiki/Mar%C5%A1ovick%C3%BD_vrch_(Ralsk%C3%A1_pahorkatina)" TargetMode="External"/><Relationship Id="rId1208" Type="http://schemas.openxmlformats.org/officeDocument/2006/relationships/hyperlink" Target="https://cs.wikipedia.org/wiki/%C5%BDebr%C3%A1kovsk%C3%BD_kopec" TargetMode="External"/><Relationship Id="rId1415" Type="http://schemas.openxmlformats.org/officeDocument/2006/relationships/hyperlink" Target="http://www.mapy.cz/" TargetMode="External"/><Relationship Id="rId54" Type="http://schemas.openxmlformats.org/officeDocument/2006/relationships/hyperlink" Target="https://cs.wikipedia.org/wiki/T%C3%A1borsk%C3%A1_pahorkatina" TargetMode="External"/><Relationship Id="rId1622" Type="http://schemas.openxmlformats.org/officeDocument/2006/relationships/hyperlink" Target="https://cs.wikipedia.org/wiki/Kel%C4%8Dsk%C3%BD_Javorn%C3%ADk" TargetMode="External"/><Relationship Id="rId1927" Type="http://schemas.openxmlformats.org/officeDocument/2006/relationships/hyperlink" Target="https://cs.wikipedia.org/wiki/Travn%C3%A1_(Javorn%C3%ADk)" TargetMode="External"/><Relationship Id="rId2091" Type="http://schemas.openxmlformats.org/officeDocument/2006/relationships/hyperlink" Target="https://cs.wikipedia.org/wiki/Ostrova%C4%8Dice" TargetMode="External"/><Relationship Id="rId2189" Type="http://schemas.openxmlformats.org/officeDocument/2006/relationships/hyperlink" Target="https://cs.wikipedia.org/wiki/Klopoty" TargetMode="External"/><Relationship Id="rId270" Type="http://schemas.openxmlformats.org/officeDocument/2006/relationships/hyperlink" Target="https://cs.wikipedia.org/wiki/%C4%8Cesk%C3%A9_st%C5%99edoho%C5%99%C3%AD" TargetMode="External"/><Relationship Id="rId130" Type="http://schemas.openxmlformats.org/officeDocument/2006/relationships/hyperlink" Target="https://cs.wikipedia.org/wiki/Ji%C4%8D%C3%ADnsk%C3%A1_pahorkatina" TargetMode="External"/><Relationship Id="rId368" Type="http://schemas.openxmlformats.org/officeDocument/2006/relationships/hyperlink" Target="https://cs.wikipedia.org/wiki/Ho%C5%99ovick%C3%A1_pahorkatina" TargetMode="External"/><Relationship Id="rId575" Type="http://schemas.openxmlformats.org/officeDocument/2006/relationships/hyperlink" Target="http://www.mapy.cz/" TargetMode="External"/><Relationship Id="rId782" Type="http://schemas.openxmlformats.org/officeDocument/2006/relationships/hyperlink" Target="http://www.mapy.cz/" TargetMode="External"/><Relationship Id="rId2049" Type="http://schemas.openxmlformats.org/officeDocument/2006/relationships/hyperlink" Target="https://cs.wikipedia.org/wiki/Tisovka" TargetMode="External"/><Relationship Id="rId2256" Type="http://schemas.openxmlformats.org/officeDocument/2006/relationships/hyperlink" Target="https://cs.wikipedia.org/wiki/Dub_(Ralsk%C3%A1_pahorkatina)" TargetMode="External"/><Relationship Id="rId228" Type="http://schemas.openxmlformats.org/officeDocument/2006/relationships/hyperlink" Target="https://cs.wikipedia.org/wiki/Hornosvrateck%C3%A1_vrchovina" TargetMode="External"/><Relationship Id="rId435" Type="http://schemas.openxmlformats.org/officeDocument/2006/relationships/hyperlink" Target="https://cs.wikipedia.org/wiki/Jizersk%C3%A9_hory" TargetMode="External"/><Relationship Id="rId642" Type="http://schemas.openxmlformats.org/officeDocument/2006/relationships/hyperlink" Target="http://www.mapy.cz/" TargetMode="External"/><Relationship Id="rId1065" Type="http://schemas.openxmlformats.org/officeDocument/2006/relationships/hyperlink" Target="https://cs.wikipedia.org/wiki/Sp%C3%A1len%C3%BD_(%C5%A0umava)" TargetMode="External"/><Relationship Id="rId1272" Type="http://schemas.openxmlformats.org/officeDocument/2006/relationships/hyperlink" Target="https://cs.wikipedia.org/wiki/Vlada%C5%99_(Tepelsk%C3%A1_vrchovina)" TargetMode="External"/><Relationship Id="rId2116" Type="http://schemas.openxmlformats.org/officeDocument/2006/relationships/hyperlink" Target="https://cs.wikipedia.org/wiki/%C4%8Cejkovy" TargetMode="External"/><Relationship Id="rId2323" Type="http://schemas.openxmlformats.org/officeDocument/2006/relationships/hyperlink" Target="https://cs.wikipedia.org/wiki/Dachovy" TargetMode="External"/><Relationship Id="rId502" Type="http://schemas.openxmlformats.org/officeDocument/2006/relationships/hyperlink" Target="https://cs.wikipedia.org/wiki/Host%C3%BDnsko-vset%C3%ADnsk%C3%A1_hornatina" TargetMode="External"/><Relationship Id="rId947" Type="http://schemas.openxmlformats.org/officeDocument/2006/relationships/hyperlink" Target="http://www.mapy.cz/" TargetMode="External"/><Relationship Id="rId1132" Type="http://schemas.openxmlformats.org/officeDocument/2006/relationships/hyperlink" Target="https://cs.wikipedia.org/wiki/Tlustec" TargetMode="External"/><Relationship Id="rId1577" Type="http://schemas.openxmlformats.org/officeDocument/2006/relationships/hyperlink" Target="https://cs.wikipedia.org/wiki/Svaroh_(%C5%A0umava)" TargetMode="External"/><Relationship Id="rId1784" Type="http://schemas.openxmlformats.org/officeDocument/2006/relationships/hyperlink" Target="https://cs.wikipedia.org/wiki/Ralsko_(Ralsk%C3%A1_pahorkatina)" TargetMode="External"/><Relationship Id="rId1991" Type="http://schemas.openxmlformats.org/officeDocument/2006/relationships/hyperlink" Target="https://cs.wikipedia.org/wiki/Silnice_II/115" TargetMode="External"/><Relationship Id="rId76" Type="http://schemas.openxmlformats.org/officeDocument/2006/relationships/hyperlink" Target="https://cs.wikipedia.org/wiki/Ralsk%C3%A1_pahorkatina" TargetMode="External"/><Relationship Id="rId807" Type="http://schemas.openxmlformats.org/officeDocument/2006/relationships/hyperlink" Target="http://www.mapy.cz/" TargetMode="External"/><Relationship Id="rId1437" Type="http://schemas.openxmlformats.org/officeDocument/2006/relationships/hyperlink" Target="http://www.mapy.cz/" TargetMode="External"/><Relationship Id="rId1644" Type="http://schemas.openxmlformats.org/officeDocument/2006/relationships/hyperlink" Target="https://cs.wikipedia.org/wiki/Uch%C3%A1%C4%8D_(Hrub%C3%BD_Jesen%C3%ADk)" TargetMode="External"/><Relationship Id="rId1851" Type="http://schemas.openxmlformats.org/officeDocument/2006/relationships/hyperlink" Target="https://cs.wikipedia.org/wiki/Ond%C5%99ejn%C3%ADk_(Podbeskydsk%C3%A1_pahorkatina)" TargetMode="External"/><Relationship Id="rId1504" Type="http://schemas.openxmlformats.org/officeDocument/2006/relationships/hyperlink" Target="https://cs.wikipedia.org/wiki/Weberberg" TargetMode="External"/><Relationship Id="rId1711" Type="http://schemas.openxmlformats.org/officeDocument/2006/relationships/hyperlink" Target="https://cs.wikipedia.org/wiki/Ortel_(Cvikovsk%C3%A1_pahorkatina)" TargetMode="External"/><Relationship Id="rId1949" Type="http://schemas.openxmlformats.org/officeDocument/2006/relationships/hyperlink" Target="https://cs.wikipedia.org/wiki/Lib%C4%8Deves" TargetMode="External"/><Relationship Id="rId292" Type="http://schemas.openxmlformats.org/officeDocument/2006/relationships/hyperlink" Target="https://cs.wikipedia.org/wiki/K%C5%99ivokl%C3%A1tsk%C3%A1_vrchovina" TargetMode="External"/><Relationship Id="rId1809" Type="http://schemas.openxmlformats.org/officeDocument/2006/relationships/hyperlink" Target="https://cs.wikipedia.org/wiki/Meluz%C3%ADna_(Kru%C5%A1n%C3%A9_hory)" TargetMode="External"/><Relationship Id="rId597" Type="http://schemas.openxmlformats.org/officeDocument/2006/relationships/hyperlink" Target="http://www.mapy.cz/" TargetMode="External"/><Relationship Id="rId2180" Type="http://schemas.openxmlformats.org/officeDocument/2006/relationships/hyperlink" Target="https://cs.wikipedia.org/wiki/Rejv%C3%ADz" TargetMode="External"/><Relationship Id="rId2278" Type="http://schemas.openxmlformats.org/officeDocument/2006/relationships/hyperlink" Target="https://cs.wikipedia.org/wiki/Vysok%C3%A1_L%C3%ADpa" TargetMode="External"/><Relationship Id="rId152" Type="http://schemas.openxmlformats.org/officeDocument/2006/relationships/hyperlink" Target="https://cs.wikipedia.org/wiki/Hrub%C3%BD_Jesen%C3%ADk" TargetMode="External"/><Relationship Id="rId457" Type="http://schemas.openxmlformats.org/officeDocument/2006/relationships/hyperlink" Target="https://cs.wikipedia.org/wiki/Bene%C5%A1ovsk%C3%A1_pahorkatina" TargetMode="External"/><Relationship Id="rId1087" Type="http://schemas.openxmlformats.org/officeDocument/2006/relationships/hyperlink" Target="https://cs.wikipedia.org/wiki/St%C5%99edn%C3%AD_vrch" TargetMode="External"/><Relationship Id="rId1294" Type="http://schemas.openxmlformats.org/officeDocument/2006/relationships/hyperlink" Target="https://cs.wikipedia.org/wiki/Fidl%C5%AFv_kopec" TargetMode="External"/><Relationship Id="rId2040" Type="http://schemas.openxmlformats.org/officeDocument/2006/relationships/hyperlink" Target="https://cs.wikipedia.org/wiki/Brunt%C3%A1l" TargetMode="External"/><Relationship Id="rId2138" Type="http://schemas.openxmlformats.org/officeDocument/2006/relationships/hyperlink" Target="https://cs.wikipedia.org/wiki/St%C5%99%C3%ADte%C5%BE_(Kolinec)" TargetMode="External"/><Relationship Id="rId664" Type="http://schemas.openxmlformats.org/officeDocument/2006/relationships/hyperlink" Target="http://www.mapy.cz/" TargetMode="External"/><Relationship Id="rId871" Type="http://schemas.openxmlformats.org/officeDocument/2006/relationships/hyperlink" Target="http://www.mapy.cz/" TargetMode="External"/><Relationship Id="rId969" Type="http://schemas.openxmlformats.org/officeDocument/2006/relationships/hyperlink" Target="http://www.mapy.cz/" TargetMode="External"/><Relationship Id="rId1599" Type="http://schemas.openxmlformats.org/officeDocument/2006/relationships/hyperlink" Target="https://cs.wikipedia.org/wiki/%C4%8Cerchov" TargetMode="External"/><Relationship Id="rId317" Type="http://schemas.openxmlformats.org/officeDocument/2006/relationships/hyperlink" Target="https://cs.wikipedia.org/wiki/Lu%C5%BEick%C3%A9_hory" TargetMode="External"/><Relationship Id="rId524" Type="http://schemas.openxmlformats.org/officeDocument/2006/relationships/hyperlink" Target="https://cs.wikipedia.org/wiki/Brdsk%C3%A1_vrchovina" TargetMode="External"/><Relationship Id="rId731" Type="http://schemas.openxmlformats.org/officeDocument/2006/relationships/hyperlink" Target="http://www.mapy.cz/" TargetMode="External"/><Relationship Id="rId1154" Type="http://schemas.openxmlformats.org/officeDocument/2006/relationships/hyperlink" Target="https://cs.wikipedia.org/wiki/Obl%C3%ADk_(%C4%8Cesk%C3%A9_st%C5%99edoho%C5%99%C3%AD)" TargetMode="External"/><Relationship Id="rId1361" Type="http://schemas.openxmlformats.org/officeDocument/2006/relationships/hyperlink" Target="https://cs.wikipedia.org/wiki/Bene%C5%A1ovsk%C3%A1_pahorkatina" TargetMode="External"/><Relationship Id="rId1459" Type="http://schemas.openxmlformats.org/officeDocument/2006/relationships/hyperlink" Target="https://cs.wikipedia.org/wiki/Kn%C3%AD%C5%BEec%C3%AD_stolec" TargetMode="External"/><Relationship Id="rId2205" Type="http://schemas.openxmlformats.org/officeDocument/2006/relationships/hyperlink" Target="https://cs.wikipedia.org/wiki/Doma%C5%BElice" TargetMode="External"/><Relationship Id="rId98" Type="http://schemas.openxmlformats.org/officeDocument/2006/relationships/hyperlink" Target="https://cs.wikipedia.org/wiki/%C5%A0umava" TargetMode="External"/><Relationship Id="rId829" Type="http://schemas.openxmlformats.org/officeDocument/2006/relationships/hyperlink" Target="http://www.mapy.cz/" TargetMode="External"/><Relationship Id="rId1014" Type="http://schemas.openxmlformats.org/officeDocument/2006/relationships/hyperlink" Target="https://cs.wikipedia.org/wiki/Baba_(Li%C5%A1ovsk%C3%BD_pr%C3%A1h)" TargetMode="External"/><Relationship Id="rId1221" Type="http://schemas.openxmlformats.org/officeDocument/2006/relationships/hyperlink" Target="https://cs.wikipedia.org/wiki/Mezivrata" TargetMode="External"/><Relationship Id="rId1666" Type="http://schemas.openxmlformats.org/officeDocument/2006/relationships/hyperlink" Target="https://cs.wikipedia.org/wiki/Bukov%C3%A1_hora_(%C4%8Cesk%C3%A9_st%C5%99edoho%C5%99%C3%AD)" TargetMode="External"/><Relationship Id="rId1873" Type="http://schemas.openxmlformats.org/officeDocument/2006/relationships/hyperlink" Target="https://cs.wikipedia.org/wiki/L%C3%A1zek" TargetMode="External"/><Relationship Id="rId1319" Type="http://schemas.openxmlformats.org/officeDocument/2006/relationships/hyperlink" Target="http://www.mapy.cz/" TargetMode="External"/><Relationship Id="rId1526" Type="http://schemas.openxmlformats.org/officeDocument/2006/relationships/hyperlink" Target="https://cs.wikipedia.org/wiki/Kapra%C4%8F_(Svitavsk%C3%A1_pahorkatina)" TargetMode="External"/><Relationship Id="rId1733" Type="http://schemas.openxmlformats.org/officeDocument/2006/relationships/hyperlink" Target="https://cs.wikipedia.org/wiki/H%C5%99ebec_(Lu%C5%BEick%C3%A9_hory)" TargetMode="External"/><Relationship Id="rId1940" Type="http://schemas.openxmlformats.org/officeDocument/2006/relationships/hyperlink" Target="https://cs.wikipedia.org/wiki/Mile%C5%A1ovka" TargetMode="External"/><Relationship Id="rId25" Type="http://schemas.openxmlformats.org/officeDocument/2006/relationships/hyperlink" Target="https://cs.wikipedia.org/wiki/Mikulovsk%C3%A1_vrchovina" TargetMode="External"/><Relationship Id="rId1800" Type="http://schemas.openxmlformats.org/officeDocument/2006/relationships/hyperlink" Target="https://cs.wikipedia.org/wiki/Plech%C3%BD" TargetMode="External"/><Relationship Id="rId174" Type="http://schemas.openxmlformats.org/officeDocument/2006/relationships/hyperlink" Target="https://cs.wikipedia.org/wiki/%C5%A0umava" TargetMode="External"/><Relationship Id="rId381" Type="http://schemas.openxmlformats.org/officeDocument/2006/relationships/hyperlink" Target="https://cs.wikipedia.org/wiki/Javorn%C3%ADky" TargetMode="External"/><Relationship Id="rId2062" Type="http://schemas.openxmlformats.org/officeDocument/2006/relationships/hyperlink" Target="https://cs.wikipedia.org/wiki/Tlustec" TargetMode="External"/><Relationship Id="rId241" Type="http://schemas.openxmlformats.org/officeDocument/2006/relationships/hyperlink" Target="https://cs.wikipedia.org/wiki/Host%C3%BDnsko-vset%C3%ADnsk%C3%A1_hornatina" TargetMode="External"/><Relationship Id="rId479" Type="http://schemas.openxmlformats.org/officeDocument/2006/relationships/hyperlink" Target="https://cs.wikipedia.org/wiki/Kru%C5%A1n%C3%A9_hory" TargetMode="External"/><Relationship Id="rId686" Type="http://schemas.openxmlformats.org/officeDocument/2006/relationships/hyperlink" Target="http://www.mapy.cz/" TargetMode="External"/><Relationship Id="rId893" Type="http://schemas.openxmlformats.org/officeDocument/2006/relationships/hyperlink" Target="http://www.mapy.cz/" TargetMode="External"/><Relationship Id="rId339" Type="http://schemas.openxmlformats.org/officeDocument/2006/relationships/hyperlink" Target="https://cs.wikipedia.org/wiki/N%C3%ADzk%C3%BD_Jesen%C3%ADk" TargetMode="External"/><Relationship Id="rId546" Type="http://schemas.openxmlformats.org/officeDocument/2006/relationships/hyperlink" Target="http://www.mapy.cz/" TargetMode="External"/><Relationship Id="rId753" Type="http://schemas.openxmlformats.org/officeDocument/2006/relationships/hyperlink" Target="http://www.mapy.cz/" TargetMode="External"/><Relationship Id="rId1176" Type="http://schemas.openxmlformats.org/officeDocument/2006/relationships/hyperlink" Target="https://cs.wikipedia.org/wiki/Blatn%C3%BD_vrch" TargetMode="External"/><Relationship Id="rId1383" Type="http://schemas.openxmlformats.org/officeDocument/2006/relationships/hyperlink" Target="http://www.mapy.cz/" TargetMode="External"/><Relationship Id="rId2227" Type="http://schemas.openxmlformats.org/officeDocument/2006/relationships/hyperlink" Target="https://cs.wikipedia.org/wiki/T%C5%99e%C5%A1t%C3%ADk_(B%C3%ADl%C3%A1)" TargetMode="External"/><Relationship Id="rId101" Type="http://schemas.openxmlformats.org/officeDocument/2006/relationships/hyperlink" Target="https://cs.wikipedia.org/wiki/Ralsk%C3%A1_pahorkatina" TargetMode="External"/><Relationship Id="rId406" Type="http://schemas.openxmlformats.org/officeDocument/2006/relationships/hyperlink" Target="https://cs.wikipedia.org/wiki/Vizovick%C3%A1_vrchovina" TargetMode="External"/><Relationship Id="rId960" Type="http://schemas.openxmlformats.org/officeDocument/2006/relationships/hyperlink" Target="http://www.mapy.cz/" TargetMode="External"/><Relationship Id="rId1036" Type="http://schemas.openxmlformats.org/officeDocument/2006/relationships/hyperlink" Target="https://cs.wikipedia.org/wiki/Chotovick%C3%BD_vrch" TargetMode="External"/><Relationship Id="rId1243" Type="http://schemas.openxmlformats.org/officeDocument/2006/relationships/hyperlink" Target="https://cs.wikipedia.org/wiki/H%C5%AFrka_(%C4%8Ceskot%C5%99ebovsk%C3%A1_pahorkatina)" TargetMode="External"/><Relationship Id="rId1590" Type="http://schemas.openxmlformats.org/officeDocument/2006/relationships/hyperlink" Target="https://cs.wikipedia.org/wiki/Kle%C5%A5" TargetMode="External"/><Relationship Id="rId1688" Type="http://schemas.openxmlformats.org/officeDocument/2006/relationships/hyperlink" Target="https://cs.wikipedia.org/wiki/Ortel_(Cvikovsk%C3%A1_pahorkatina)" TargetMode="External"/><Relationship Id="rId1895" Type="http://schemas.openxmlformats.org/officeDocument/2006/relationships/hyperlink" Target="https://cs.wikipedia.org/wiki/Mikulov" TargetMode="External"/><Relationship Id="rId613" Type="http://schemas.openxmlformats.org/officeDocument/2006/relationships/hyperlink" Target="http://www.mapy.cz/" TargetMode="External"/><Relationship Id="rId820" Type="http://schemas.openxmlformats.org/officeDocument/2006/relationships/hyperlink" Target="http://www.mapy.cz/" TargetMode="External"/><Relationship Id="rId918" Type="http://schemas.openxmlformats.org/officeDocument/2006/relationships/hyperlink" Target="http://www.mapy.cz/" TargetMode="External"/><Relationship Id="rId1450" Type="http://schemas.openxmlformats.org/officeDocument/2006/relationships/hyperlink" Target="http://www.mapy.cz/" TargetMode="External"/><Relationship Id="rId1548" Type="http://schemas.openxmlformats.org/officeDocument/2006/relationships/hyperlink" Target="https://cs.wikipedia.org/wiki/K%C5%99%C3%ADdeln%C3%AD_st%C4%9Bna" TargetMode="External"/><Relationship Id="rId1755" Type="http://schemas.openxmlformats.org/officeDocument/2006/relationships/hyperlink" Target="https://cs.wikipedia.org/wiki/Lys%C3%A1_hora_(Moravskoslezsk%C3%A9_Beskydy)" TargetMode="External"/><Relationship Id="rId1103" Type="http://schemas.openxmlformats.org/officeDocument/2006/relationships/hyperlink" Target="https://cs.wikipedia.org/wiki/T%C3%A1bor_(Je%C5%A1t%C4%9Bdsko-koz%C3%A1kovsk%C3%BD_h%C5%99bet)" TargetMode="External"/><Relationship Id="rId1310" Type="http://schemas.openxmlformats.org/officeDocument/2006/relationships/hyperlink" Target="https://cs.wikipedia.org/wiki/Hornosvrateck%C3%A1_vrchovina" TargetMode="External"/><Relationship Id="rId1408" Type="http://schemas.openxmlformats.org/officeDocument/2006/relationships/hyperlink" Target="http://www.mapy.cz/" TargetMode="External"/><Relationship Id="rId1962" Type="http://schemas.openxmlformats.org/officeDocument/2006/relationships/hyperlink" Target="https://cs.wikipedia.org/wiki/Tuha%C5%88_(Stru%C5%BEinec)" TargetMode="External"/><Relationship Id="rId47" Type="http://schemas.openxmlformats.org/officeDocument/2006/relationships/hyperlink" Target="https://cs.wikipedia.org/wiki/B%C3%ADl%C3%A9_Karpaty" TargetMode="External"/><Relationship Id="rId1615" Type="http://schemas.openxmlformats.org/officeDocument/2006/relationships/hyperlink" Target="https://cs.wikipedia.org/wiki/Lou%C4%8Dn%C3%A1_(Kru%C5%A1n%C3%A9_hory,_956_m)" TargetMode="External"/><Relationship Id="rId1822" Type="http://schemas.openxmlformats.org/officeDocument/2006/relationships/hyperlink" Target="https://cs.wikipedia.org/wiki/%C4%8Cerven%C3%BD_k%C3%A1men_(Podbeskydsk%C3%A1_pahorkatina)" TargetMode="External"/><Relationship Id="rId196" Type="http://schemas.openxmlformats.org/officeDocument/2006/relationships/hyperlink" Target="https://cs.wikipedia.org/wiki/%C5%A0umavsk%C3%A9_podh%C5%AF%C5%99%C3%AD" TargetMode="External"/><Relationship Id="rId2084" Type="http://schemas.openxmlformats.org/officeDocument/2006/relationships/hyperlink" Target="https://cs.wikipedia.org/wiki/Lipt%C3%A1l" TargetMode="External"/><Relationship Id="rId2291" Type="http://schemas.openxmlformats.org/officeDocument/2006/relationships/hyperlink" Target="https://cs.wikipedia.org/wiki/Lipnice_nad_S%C3%A1zavou" TargetMode="External"/><Relationship Id="rId263" Type="http://schemas.openxmlformats.org/officeDocument/2006/relationships/hyperlink" Target="https://cs.wikipedia.org/wiki/%C5%A0luknovsk%C3%A1_pahorkatina" TargetMode="External"/><Relationship Id="rId470" Type="http://schemas.openxmlformats.org/officeDocument/2006/relationships/hyperlink" Target="https://cs.wikipedia.org/wiki/Krkono%C5%A1e" TargetMode="External"/><Relationship Id="rId2151" Type="http://schemas.openxmlformats.org/officeDocument/2006/relationships/hyperlink" Target="https://cs.wikipedia.org/wiki/Keprn%C3%ADk" TargetMode="External"/><Relationship Id="rId123" Type="http://schemas.openxmlformats.org/officeDocument/2006/relationships/hyperlink" Target="https://cs.wikipedia.org/wiki/Zlatohorsk%C3%A1_vrchovina" TargetMode="External"/><Relationship Id="rId330" Type="http://schemas.openxmlformats.org/officeDocument/2006/relationships/hyperlink" Target="https://cs.wikipedia.org/wiki/%C5%A0umavsk%C3%A9_podh%C5%AF%C5%99%C3%AD" TargetMode="External"/><Relationship Id="rId568" Type="http://schemas.openxmlformats.org/officeDocument/2006/relationships/hyperlink" Target="http://www.mapy.cz/" TargetMode="External"/><Relationship Id="rId775" Type="http://schemas.openxmlformats.org/officeDocument/2006/relationships/hyperlink" Target="http://www.mapy.cz/" TargetMode="External"/><Relationship Id="rId982" Type="http://schemas.openxmlformats.org/officeDocument/2006/relationships/hyperlink" Target="http://www.mapy.cz/" TargetMode="External"/><Relationship Id="rId1198" Type="http://schemas.openxmlformats.org/officeDocument/2006/relationships/hyperlink" Target="https://cs.wikipedia.org/wiki/Sedlo_(%C5%A0umavsk%C3%A9_podh%C5%AF%C5%99%C3%AD)" TargetMode="External"/><Relationship Id="rId2011" Type="http://schemas.openxmlformats.org/officeDocument/2006/relationships/hyperlink" Target="https://cs.wikipedia.org/wiki/Volfartice" TargetMode="External"/><Relationship Id="rId2249" Type="http://schemas.openxmlformats.org/officeDocument/2006/relationships/hyperlink" Target="https://cs.wikipedia.org/wiki/Karlova_Ves_(okres_Rakovn%C3%ADk)" TargetMode="External"/><Relationship Id="rId428" Type="http://schemas.openxmlformats.org/officeDocument/2006/relationships/hyperlink" Target="https://cs.wikipedia.org/wiki/%C5%A0umava" TargetMode="External"/><Relationship Id="rId635" Type="http://schemas.openxmlformats.org/officeDocument/2006/relationships/hyperlink" Target="http://www.mapy.cz/" TargetMode="External"/><Relationship Id="rId842" Type="http://schemas.openxmlformats.org/officeDocument/2006/relationships/hyperlink" Target="http://www.mapy.cz/" TargetMode="External"/><Relationship Id="rId1058" Type="http://schemas.openxmlformats.org/officeDocument/2006/relationships/hyperlink" Target="https://cs.wikipedia.org/wiki/Mal%C3%BD_Sn%C4%9B%C5%BEn%C3%ADk" TargetMode="External"/><Relationship Id="rId1265" Type="http://schemas.openxmlformats.org/officeDocument/2006/relationships/hyperlink" Target="http://cs.wikipedia.org/wiki/Keprn%C3%Adk" TargetMode="External"/><Relationship Id="rId1472" Type="http://schemas.openxmlformats.org/officeDocument/2006/relationships/hyperlink" Target="https://cs.wikipedia.org/wiki/Svinsk%C3%BD_vrch" TargetMode="External"/><Relationship Id="rId2109" Type="http://schemas.openxmlformats.org/officeDocument/2006/relationships/hyperlink" Target="https://cs.wikipedia.org/wiki/Z%C3%A1kout%C3%AD_(Blatno)" TargetMode="External"/><Relationship Id="rId2316" Type="http://schemas.openxmlformats.org/officeDocument/2006/relationships/hyperlink" Target="https://cs.wikipedia.org/wiki/Ne%C5%A1t%C4%9Btice" TargetMode="External"/><Relationship Id="rId702" Type="http://schemas.openxmlformats.org/officeDocument/2006/relationships/hyperlink" Target="http://www.mapy.cz/" TargetMode="External"/><Relationship Id="rId1125" Type="http://schemas.openxmlformats.org/officeDocument/2006/relationships/hyperlink" Target="https://cs.wikipedia.org/wiki/Vr%C3%A1tensk%C3%A1_hora" TargetMode="External"/><Relationship Id="rId1332" Type="http://schemas.openxmlformats.org/officeDocument/2006/relationships/hyperlink" Target="http://cs.wikipedia.org/wiki/Vysok%C3%A1_hora_(Hrub%C3%BD_Jesen%C3%ADk)" TargetMode="External"/><Relationship Id="rId1777" Type="http://schemas.openxmlformats.org/officeDocument/2006/relationships/hyperlink" Target="https://cs.wikipedia.org/wiki/Je%C5%99%C3%A1b_(Hanu%C5%A1ovick%C3%A1_vrchovina)" TargetMode="External"/><Relationship Id="rId1984" Type="http://schemas.openxmlformats.org/officeDocument/2006/relationships/hyperlink" Target="https://cs.wikipedia.org/wiki/%C4%8Cerchov" TargetMode="External"/><Relationship Id="rId69" Type="http://schemas.openxmlformats.org/officeDocument/2006/relationships/hyperlink" Target="https://cs.wikipedia.org/wiki/Krkono%C5%A1e" TargetMode="External"/><Relationship Id="rId1637" Type="http://schemas.openxmlformats.org/officeDocument/2006/relationships/hyperlink" Target="https://cs.wikipedia.org/wiki/Kotel_(Krkono%C5%A1e)" TargetMode="External"/><Relationship Id="rId1844" Type="http://schemas.openxmlformats.org/officeDocument/2006/relationships/hyperlink" Target="https://cs.wikipedia.org/wiki/P%C5%99%C3%AD%C4%8Dn%C3%BD_vrch" TargetMode="External"/><Relationship Id="rId1704" Type="http://schemas.openxmlformats.org/officeDocument/2006/relationships/hyperlink" Target="https://cs.wikipedia.org/wiki/Velk%C3%BD_Be%C5%A1kovsk%C3%BD_kopec" TargetMode="External"/><Relationship Id="rId285" Type="http://schemas.openxmlformats.org/officeDocument/2006/relationships/hyperlink" Target="https://cs.wikipedia.org/wiki/Ji%C4%8D%C3%ADnsk%C3%A1_pahorkatina" TargetMode="External"/><Relationship Id="rId1911" Type="http://schemas.openxmlformats.org/officeDocument/2006/relationships/hyperlink" Target="https://cs.wikipedia.org/wiki/Sk%C5%99%C3%ADn%C4%9B%C5%99ov" TargetMode="External"/><Relationship Id="rId492" Type="http://schemas.openxmlformats.org/officeDocument/2006/relationships/hyperlink" Target="https://cs.wikipedia.org/wiki/Javorn%C3%ADky" TargetMode="External"/><Relationship Id="rId797" Type="http://schemas.openxmlformats.org/officeDocument/2006/relationships/hyperlink" Target="http://www.mapy.cz/" TargetMode="External"/><Relationship Id="rId2173" Type="http://schemas.openxmlformats.org/officeDocument/2006/relationships/hyperlink" Target="https://cs.wikipedia.org/wiki/Evropsk%C3%A1_silnice_E53" TargetMode="External"/><Relationship Id="rId145" Type="http://schemas.openxmlformats.org/officeDocument/2006/relationships/hyperlink" Target="https://cs.wikipedia.org/wiki/Ho%C5%99ovick%C3%A1_pahorkatina" TargetMode="External"/><Relationship Id="rId352" Type="http://schemas.openxmlformats.org/officeDocument/2006/relationships/hyperlink" Target="https://cs.wikipedia.org/wiki/%C5%A0vihovsk%C3%A1_vrchovina" TargetMode="External"/><Relationship Id="rId1287" Type="http://schemas.openxmlformats.org/officeDocument/2006/relationships/hyperlink" Target="https://cs.wikipedia.org/wiki/Chlum_(Podorlick%C3%A1_pahorkatina)" TargetMode="External"/><Relationship Id="rId2033" Type="http://schemas.openxmlformats.org/officeDocument/2006/relationships/hyperlink" Target="https://cs.wikipedia.org/wiki/Hrab%C4%9B%C5%A1ice" TargetMode="External"/><Relationship Id="rId2240" Type="http://schemas.openxmlformats.org/officeDocument/2006/relationships/hyperlink" Target="https://cs.wikipedia.org/wiki/Nov%C3%A1_Lhota_(okres_Hodon%C3%ADn)" TargetMode="External"/><Relationship Id="rId212" Type="http://schemas.openxmlformats.org/officeDocument/2006/relationships/hyperlink" Target="https://cs.wikipedia.org/wiki/Kru%C5%A1n%C3%A9_hory" TargetMode="External"/><Relationship Id="rId657" Type="http://schemas.openxmlformats.org/officeDocument/2006/relationships/hyperlink" Target="http://www.mapy.cz/" TargetMode="External"/><Relationship Id="rId864" Type="http://schemas.openxmlformats.org/officeDocument/2006/relationships/hyperlink" Target="http://www.mapy.cz/" TargetMode="External"/><Relationship Id="rId1494" Type="http://schemas.openxmlformats.org/officeDocument/2006/relationships/hyperlink" Target="https://cs.wikipedia.org/wiki/Chlum_(Podorlick%C3%A1_pahorkatina)" TargetMode="External"/><Relationship Id="rId1799" Type="http://schemas.openxmlformats.org/officeDocument/2006/relationships/hyperlink" Target="https://cs.wikipedia.org/wiki/Velk%C3%BD_Javor" TargetMode="External"/><Relationship Id="rId2100" Type="http://schemas.openxmlformats.org/officeDocument/2006/relationships/hyperlink" Target="https://cs.wikipedia.org/wiki/Koberovy" TargetMode="External"/><Relationship Id="rId2338" Type="http://schemas.openxmlformats.org/officeDocument/2006/relationships/hyperlink" Target="https://cs.wikipedia.org/wiki/Srn%C3%AD_u_%C4%8Cesk%C3%A9_L%C3%ADpy" TargetMode="External"/><Relationship Id="rId517" Type="http://schemas.openxmlformats.org/officeDocument/2006/relationships/hyperlink" Target="https://cs.wikipedia.org/wiki/%C4%8Cesk%C3%A9_st%C5%99edoho%C5%99%C3%AD" TargetMode="External"/><Relationship Id="rId724" Type="http://schemas.openxmlformats.org/officeDocument/2006/relationships/hyperlink" Target="http://www.mapy.cz/" TargetMode="External"/><Relationship Id="rId931" Type="http://schemas.openxmlformats.org/officeDocument/2006/relationships/hyperlink" Target="http://www.mapy.cz/" TargetMode="External"/><Relationship Id="rId1147" Type="http://schemas.openxmlformats.org/officeDocument/2006/relationships/hyperlink" Target="https://cs.wikipedia.org/wiki/Hn%C4%9Bv%C3%ADn_(%C4%8Cesk%C3%A9_st%C5%99edoho%C5%99%C3%AD)" TargetMode="External"/><Relationship Id="rId1354" Type="http://schemas.openxmlformats.org/officeDocument/2006/relationships/hyperlink" Target="https://cs.wikipedia.org/wiki/Boskovick%C3%A1_br%C3%A1zda" TargetMode="External"/><Relationship Id="rId1561" Type="http://schemas.openxmlformats.org/officeDocument/2006/relationships/hyperlink" Target="https://cs.wikipedia.org/wiki/K%C5%99eme%C5%A1n%C3%ADk" TargetMode="External"/><Relationship Id="rId60" Type="http://schemas.openxmlformats.org/officeDocument/2006/relationships/hyperlink" Target="https://cs.wikipedia.org/wiki/%C4%8Cesk%C3%BD_les" TargetMode="External"/><Relationship Id="rId1007" Type="http://schemas.openxmlformats.org/officeDocument/2006/relationships/hyperlink" Target="https://cs.wikipedia.org/wiki/Chlumsk%C3%A1_hora_(Rakovnick%C3%A1_pahorkatina)" TargetMode="External"/><Relationship Id="rId1214" Type="http://schemas.openxmlformats.org/officeDocument/2006/relationships/hyperlink" Target="https://cs.wikipedia.org/wiki/Smrk_(Rychlebsk%C3%A9_hory)" TargetMode="External"/><Relationship Id="rId1421" Type="http://schemas.openxmlformats.org/officeDocument/2006/relationships/hyperlink" Target="http://www.mapy.cz/" TargetMode="External"/><Relationship Id="rId1659" Type="http://schemas.openxmlformats.org/officeDocument/2006/relationships/hyperlink" Target="https://cs.wikipedia.org/wiki/Mil%C3%A1_(%C4%8Cesk%C3%A9_st%C5%99edoho%C5%99%C3%AD)" TargetMode="External"/><Relationship Id="rId1866" Type="http://schemas.openxmlformats.org/officeDocument/2006/relationships/hyperlink" Target="https://cs.wikipedia.org/wiki/P%C5%99imda_(%C4%8Cesk%C3%BD_les)" TargetMode="External"/><Relationship Id="rId1519" Type="http://schemas.openxmlformats.org/officeDocument/2006/relationships/hyperlink" Target="https://cs.wikipedia.org/wiki/Bac%C3%ADn" TargetMode="External"/><Relationship Id="rId1726" Type="http://schemas.openxmlformats.org/officeDocument/2006/relationships/hyperlink" Target="https://cs.wikipedia.org/wiki/Lu%C5%BE" TargetMode="External"/><Relationship Id="rId1933" Type="http://schemas.openxmlformats.org/officeDocument/2006/relationships/hyperlink" Target="https://cs.wikipedia.org/wiki/Hosta%C5%A1ovice" TargetMode="External"/><Relationship Id="rId18" Type="http://schemas.openxmlformats.org/officeDocument/2006/relationships/hyperlink" Target="https://cs.wikipedia.org/wiki/%C4%8Cesk%C3%BD_les" TargetMode="External"/><Relationship Id="rId2195" Type="http://schemas.openxmlformats.org/officeDocument/2006/relationships/hyperlink" Target="https://cs.wikipedia.org/wiki/Novosedly_(P%C5%A1ov)" TargetMode="External"/><Relationship Id="rId167" Type="http://schemas.openxmlformats.org/officeDocument/2006/relationships/hyperlink" Target="https://cs.wikipedia.org/wiki/Svitavsk%C3%A1_pahorkatina" TargetMode="External"/><Relationship Id="rId374" Type="http://schemas.openxmlformats.org/officeDocument/2006/relationships/hyperlink" Target="https://cs.wikipedia.org/wiki/Lu%C5%BEick%C3%A9_hory" TargetMode="External"/><Relationship Id="rId581" Type="http://schemas.openxmlformats.org/officeDocument/2006/relationships/hyperlink" Target="http://www.mapy.cz/" TargetMode="External"/><Relationship Id="rId2055" Type="http://schemas.openxmlformats.org/officeDocument/2006/relationships/hyperlink" Target="https://cs.wikipedia.org/wiki/Martinice_v_Krkono%C5%A1%C3%ADch" TargetMode="External"/><Relationship Id="rId2262" Type="http://schemas.openxmlformats.org/officeDocument/2006/relationships/hyperlink" Target="https://cs.wikipedia.org/wiki/Pr%C3%A1che%C5%88_(Kamenick%C3%BD_%C5%A0enov)" TargetMode="External"/><Relationship Id="rId234" Type="http://schemas.openxmlformats.org/officeDocument/2006/relationships/hyperlink" Target="https://cs.wikipedia.org/wiki/Hanu%C5%A1ovick%C3%A1_vrchovina" TargetMode="External"/><Relationship Id="rId679" Type="http://schemas.openxmlformats.org/officeDocument/2006/relationships/hyperlink" Target="http://www.mapy.cz/" TargetMode="External"/><Relationship Id="rId886" Type="http://schemas.openxmlformats.org/officeDocument/2006/relationships/hyperlink" Target="http://www.mapy.cz/" TargetMode="External"/><Relationship Id="rId2" Type="http://schemas.openxmlformats.org/officeDocument/2006/relationships/hyperlink" Target="http://www.ultratisicovky.cz/products/ultrakopec/" TargetMode="External"/><Relationship Id="rId441" Type="http://schemas.openxmlformats.org/officeDocument/2006/relationships/hyperlink" Target="https://cs.wikipedia.org/wiki/Podbeskydsk%C3%A1_pahorkatina" TargetMode="External"/><Relationship Id="rId539" Type="http://schemas.openxmlformats.org/officeDocument/2006/relationships/hyperlink" Target="http://www.mapy.cz/" TargetMode="External"/><Relationship Id="rId746" Type="http://schemas.openxmlformats.org/officeDocument/2006/relationships/hyperlink" Target="http://www.mapy.cz/" TargetMode="External"/><Relationship Id="rId1071" Type="http://schemas.openxmlformats.org/officeDocument/2006/relationships/hyperlink" Target="https://cs.wikipedia.org/wiki/Str%C3%A1%C5%BE_(%C5%A0umava)" TargetMode="External"/><Relationship Id="rId1169" Type="http://schemas.openxmlformats.org/officeDocument/2006/relationships/hyperlink" Target="https://cs.wikipedia.org/wiki/Sn%C4%9B%C5%BEka" TargetMode="External"/><Relationship Id="rId1376" Type="http://schemas.openxmlformats.org/officeDocument/2006/relationships/hyperlink" Target="http://www.mapy.cz/" TargetMode="External"/><Relationship Id="rId1583" Type="http://schemas.openxmlformats.org/officeDocument/2006/relationships/hyperlink" Target="https://cs.wikipedia.org/wiki/Popeln%C3%A1_hora" TargetMode="External"/><Relationship Id="rId2122" Type="http://schemas.openxmlformats.org/officeDocument/2006/relationships/hyperlink" Target="https://cs.wikipedia.org/wiki/N%C3%ADtkovice" TargetMode="External"/><Relationship Id="rId301" Type="http://schemas.openxmlformats.org/officeDocument/2006/relationships/hyperlink" Target="https://cs.wikipedia.org/wiki/Ralsk%C3%A1_pahorkatina" TargetMode="External"/><Relationship Id="rId953" Type="http://schemas.openxmlformats.org/officeDocument/2006/relationships/hyperlink" Target="http://www.mapy.cz/" TargetMode="External"/><Relationship Id="rId1029" Type="http://schemas.openxmlformats.org/officeDocument/2006/relationships/hyperlink" Target="https://cs.wikipedia.org/wiki/Baba_(Ji%C4%8D%C3%ADnsk%C3%A1_pahorkatina)" TargetMode="External"/><Relationship Id="rId1236" Type="http://schemas.openxmlformats.org/officeDocument/2006/relationships/hyperlink" Target="https://cs.wikipedia.org/wiki/Mu%C5%BEsk%C3%BD_(Ji%C4%8D%C3%ADnsk%C3%A1_pahorkatina)" TargetMode="External"/><Relationship Id="rId1790" Type="http://schemas.openxmlformats.org/officeDocument/2006/relationships/hyperlink" Target="https://cs.wikipedia.org/wiki/Lu%C4%8Dn%C3%AD_hora" TargetMode="External"/><Relationship Id="rId1888" Type="http://schemas.openxmlformats.org/officeDocument/2006/relationships/hyperlink" Target="https://cs.wikipedia.org/wiki/Na_Pomez%C3%AD" TargetMode="External"/><Relationship Id="rId82" Type="http://schemas.openxmlformats.org/officeDocument/2006/relationships/hyperlink" Target="https://cs.wikipedia.org/wiki/%C5%A0vihovsk%C3%A1_vrchovina" TargetMode="External"/><Relationship Id="rId606" Type="http://schemas.openxmlformats.org/officeDocument/2006/relationships/hyperlink" Target="http://www.mapy.cz/" TargetMode="External"/><Relationship Id="rId813" Type="http://schemas.openxmlformats.org/officeDocument/2006/relationships/hyperlink" Target="http://www.mapy.cz/" TargetMode="External"/><Relationship Id="rId1443" Type="http://schemas.openxmlformats.org/officeDocument/2006/relationships/hyperlink" Target="http://www.mapy.cz/" TargetMode="External"/><Relationship Id="rId1650" Type="http://schemas.openxmlformats.org/officeDocument/2006/relationships/hyperlink" Target="https://cs.wikipedia.org/wiki/Lv%C3%AD_hora" TargetMode="External"/><Relationship Id="rId1748" Type="http://schemas.openxmlformats.org/officeDocument/2006/relationships/hyperlink" Target="https://cs.wikipedia.org/wiki/Javorn%C3%ADk_(Je%C5%A1t%C4%9Bdsko-koz%C3%A1kovsk%C3%BD_h%C5%99bet)" TargetMode="External"/><Relationship Id="rId1303" Type="http://schemas.openxmlformats.org/officeDocument/2006/relationships/hyperlink" Target="https://cs.wikipedia.org/wiki/R%C5%AF%C5%BEovsk%C3%BD_vrch" TargetMode="External"/><Relationship Id="rId1510" Type="http://schemas.openxmlformats.org/officeDocument/2006/relationships/hyperlink" Target="https://cs.wikipedia.org/wiki/Kl%C3%A1%C5%A1%C5%A5ov" TargetMode="External"/><Relationship Id="rId1955" Type="http://schemas.openxmlformats.org/officeDocument/2006/relationships/hyperlink" Target="https://cs.wikipedia.org/wiki/Nov%C3%A1_Hu%C5%A5_(Svor)" TargetMode="External"/><Relationship Id="rId1608" Type="http://schemas.openxmlformats.org/officeDocument/2006/relationships/hyperlink" Target="http://cs.wikipedia.org/wiki/%C4%8Cern%C3%A1_str%C3%A1%C5%88_(Hrub%C3%BD_Jesen%C3%ADk)" TargetMode="External"/><Relationship Id="rId1815" Type="http://schemas.openxmlformats.org/officeDocument/2006/relationships/hyperlink" Target="https://cs.wikipedia.org/wiki/Kr%C3%A1lick%C3%BD_Sn%C4%9B%C5%BEn%C3%ADk_(hora)" TargetMode="External"/><Relationship Id="rId189" Type="http://schemas.openxmlformats.org/officeDocument/2006/relationships/hyperlink" Target="https://cs.wikipedia.org/wiki/Doupovsk%C3%A9_hory" TargetMode="External"/><Relationship Id="rId396" Type="http://schemas.openxmlformats.org/officeDocument/2006/relationships/hyperlink" Target="https://cs.wikipedia.org/wiki/Bene%C5%A1ovsk%C3%A1_pahorkatina" TargetMode="External"/><Relationship Id="rId2077" Type="http://schemas.openxmlformats.org/officeDocument/2006/relationships/hyperlink" Target="https://cs.wikipedia.org/wiki/Zast%C3%A1vka_(P%C5%99e%C5%A1tice)" TargetMode="External"/><Relationship Id="rId2284" Type="http://schemas.openxmlformats.org/officeDocument/2006/relationships/hyperlink" Target="https://cs.wikipedia.org/wiki/H%C5%AFrka_(Pr%C3%A1%C5%A1ily)" TargetMode="External"/><Relationship Id="rId256" Type="http://schemas.openxmlformats.org/officeDocument/2006/relationships/hyperlink" Target="https://cs.wikipedia.org/wiki/Blatensk%C3%A1_pahorkatina" TargetMode="External"/><Relationship Id="rId463" Type="http://schemas.openxmlformats.org/officeDocument/2006/relationships/hyperlink" Target="https://cs.wikipedia.org/wiki/K%C5%99eme%C5%A1nick%C3%A1_vrchovina" TargetMode="External"/><Relationship Id="rId670" Type="http://schemas.openxmlformats.org/officeDocument/2006/relationships/hyperlink" Target="http://www.mapy.cz/" TargetMode="External"/><Relationship Id="rId1093" Type="http://schemas.openxmlformats.org/officeDocument/2006/relationships/hyperlink" Target="https://cs.wikipedia.org/wiki/Javor_(Lu%C5%BEick%C3%A9_hory)" TargetMode="External"/><Relationship Id="rId2144" Type="http://schemas.openxmlformats.org/officeDocument/2006/relationships/hyperlink" Target="https://cs.wikipedia.org/wiki/%C5%BDulov%C3%A1" TargetMode="External"/><Relationship Id="rId116" Type="http://schemas.openxmlformats.org/officeDocument/2006/relationships/hyperlink" Target="https://cs.wikipedia.org/wiki/Podorlick%C3%A1_pahorkatina" TargetMode="External"/><Relationship Id="rId323" Type="http://schemas.openxmlformats.org/officeDocument/2006/relationships/hyperlink" Target="https://cs.wikipedia.org/wiki/Host%C3%BDnsko-vset%C3%ADnsk%C3%A1_hornatina" TargetMode="External"/><Relationship Id="rId530" Type="http://schemas.openxmlformats.org/officeDocument/2006/relationships/hyperlink" Target="https://cs.wikipedia.org/wiki/Orlick%C3%A9_hory" TargetMode="External"/><Relationship Id="rId768" Type="http://schemas.openxmlformats.org/officeDocument/2006/relationships/hyperlink" Target="http://www.mapy.cz/" TargetMode="External"/><Relationship Id="rId975" Type="http://schemas.openxmlformats.org/officeDocument/2006/relationships/hyperlink" Target="http://www.mapy.cz/" TargetMode="External"/><Relationship Id="rId1160" Type="http://schemas.openxmlformats.org/officeDocument/2006/relationships/hyperlink" Target="https://cs.wikipedia.org/wiki/Panna_(%C4%8Cesk%C3%A9_st%C5%99edoho%C5%99%C3%AD)" TargetMode="External"/><Relationship Id="rId1398" Type="http://schemas.openxmlformats.org/officeDocument/2006/relationships/hyperlink" Target="http://www.mapy.cz/" TargetMode="External"/><Relationship Id="rId2004" Type="http://schemas.openxmlformats.org/officeDocument/2006/relationships/hyperlink" Target="https://cs.wikipedia.org/wiki/He%C5%99manovice" TargetMode="External"/><Relationship Id="rId2211" Type="http://schemas.openxmlformats.org/officeDocument/2006/relationships/hyperlink" Target="https://cs.wikipedia.org/wiki/%C4%8Cern%C3%A1_jez%C3%ADrka" TargetMode="External"/><Relationship Id="rId628" Type="http://schemas.openxmlformats.org/officeDocument/2006/relationships/hyperlink" Target="http://www.mapy.cz/" TargetMode="External"/><Relationship Id="rId835" Type="http://schemas.openxmlformats.org/officeDocument/2006/relationships/hyperlink" Target="http://www.mapy.cz/" TargetMode="External"/><Relationship Id="rId1258" Type="http://schemas.openxmlformats.org/officeDocument/2006/relationships/hyperlink" Target="https://cs.wikipedia.org/wiki/Koukolova_hora" TargetMode="External"/><Relationship Id="rId1465" Type="http://schemas.openxmlformats.org/officeDocument/2006/relationships/hyperlink" Target="http://www.mapy.cz/" TargetMode="External"/><Relationship Id="rId1672" Type="http://schemas.openxmlformats.org/officeDocument/2006/relationships/hyperlink" Target="https://cs.wikipedia.org/wiki/Kohout_(%C4%8Cesk%C3%A9_st%C5%99edoho%C5%99%C3%AD)" TargetMode="External"/><Relationship Id="rId2309" Type="http://schemas.openxmlformats.org/officeDocument/2006/relationships/hyperlink" Target="https://cs.wikipedia.org/wiki/Javorn%C3%A1_(z%C3%A1mek)" TargetMode="External"/><Relationship Id="rId1020" Type="http://schemas.openxmlformats.org/officeDocument/2006/relationships/hyperlink" Target="https://cs.wikipedia.org/wiki/%C5%A0edina" TargetMode="External"/><Relationship Id="rId1118" Type="http://schemas.openxmlformats.org/officeDocument/2006/relationships/hyperlink" Target="https://cs.wikipedia.org/wiki/Berkovsk%C3%BD_vrch" TargetMode="External"/><Relationship Id="rId1325" Type="http://schemas.openxmlformats.org/officeDocument/2006/relationships/hyperlink" Target="https://cs.wikipedia.org/wiki/Velk%C3%BD_Polom_(Moravskoslezsk%C3%A9_Beskydy)" TargetMode="External"/><Relationship Id="rId1532" Type="http://schemas.openxmlformats.org/officeDocument/2006/relationships/hyperlink" Target="https://cs.wikipedia.org/wiki/Svin%C4%8Dice_(Ji%C4%8D%C3%ADnsk%C3%A1_pahorkatina)" TargetMode="External"/><Relationship Id="rId1977" Type="http://schemas.openxmlformats.org/officeDocument/2006/relationships/hyperlink" Target="https://cs.wikipedia.org/wiki/Z%C3%A1lesn%C3%AD_Lhota" TargetMode="External"/><Relationship Id="rId902" Type="http://schemas.openxmlformats.org/officeDocument/2006/relationships/hyperlink" Target="http://www.mapy.cz/" TargetMode="External"/><Relationship Id="rId1837" Type="http://schemas.openxmlformats.org/officeDocument/2006/relationships/hyperlink" Target="https://cs.wikipedia.org/wiki/%C4%8C%C3%A1p_(Adr%C5%A1pa%C5%A1sko-teplick%C3%A9_sk%C3%A1ly)" TargetMode="External"/><Relationship Id="rId31" Type="http://schemas.openxmlformats.org/officeDocument/2006/relationships/hyperlink" Target="https://cs.wikipedia.org/wiki/Ch%C5%99iby" TargetMode="External"/><Relationship Id="rId2099" Type="http://schemas.openxmlformats.org/officeDocument/2006/relationships/hyperlink" Target="https://cs.wikipedia.org/wiki/Fry%C5%A1t%C3%A1k" TargetMode="External"/><Relationship Id="rId180" Type="http://schemas.openxmlformats.org/officeDocument/2006/relationships/hyperlink" Target="https://cs.wikipedia.org/wiki/%C5%A0umavsk%C3%A9_podh%C5%AF%C5%99%C3%AD" TargetMode="External"/><Relationship Id="rId278" Type="http://schemas.openxmlformats.org/officeDocument/2006/relationships/hyperlink" Target="https://cs.wikipedia.org/wiki/K%C5%99i%C5%BEanovsk%C3%A1_vrchovina" TargetMode="External"/><Relationship Id="rId1904" Type="http://schemas.openxmlformats.org/officeDocument/2006/relationships/hyperlink" Target="https://cs.wikipedia.org/wiki/Bayerisch_Eisenstein" TargetMode="External"/><Relationship Id="rId485" Type="http://schemas.openxmlformats.org/officeDocument/2006/relationships/hyperlink" Target="https://cs.wikipedia.org/wiki/Lu%C5%BEick%C3%A9_hory" TargetMode="External"/><Relationship Id="rId692" Type="http://schemas.openxmlformats.org/officeDocument/2006/relationships/hyperlink" Target="http://www.mapy.cz/" TargetMode="External"/><Relationship Id="rId2166" Type="http://schemas.openxmlformats.org/officeDocument/2006/relationships/hyperlink" Target="https://cs.wikipedia.org/wiki/Pustevny" TargetMode="External"/><Relationship Id="rId138" Type="http://schemas.openxmlformats.org/officeDocument/2006/relationships/hyperlink" Target="https://cs.wikipedia.org/wiki/Ralsk%C3%A1_pahorkatina" TargetMode="External"/><Relationship Id="rId345" Type="http://schemas.openxmlformats.org/officeDocument/2006/relationships/hyperlink" Target="https://cs.wikipedia.org/wiki/Podbeskydsk%C3%A1_pahorkatina" TargetMode="External"/><Relationship Id="rId552" Type="http://schemas.openxmlformats.org/officeDocument/2006/relationships/hyperlink" Target="http://www.mapy.cz/" TargetMode="External"/><Relationship Id="rId997" Type="http://schemas.openxmlformats.org/officeDocument/2006/relationships/hyperlink" Target="https://cs.wikipedia.org/wiki/Lu%C5%BEick%C3%A9_hory" TargetMode="External"/><Relationship Id="rId1182" Type="http://schemas.openxmlformats.org/officeDocument/2006/relationships/hyperlink" Target="https://cs.wikipedia.org/wiki/Pramen%C3%A1%C4%8D_(Kru%C5%A1n%C3%A9_hory)" TargetMode="External"/><Relationship Id="rId2026" Type="http://schemas.openxmlformats.org/officeDocument/2006/relationships/hyperlink" Target="https://cs.wikipedia.org/wiki/Samoty" TargetMode="External"/><Relationship Id="rId2233" Type="http://schemas.openxmlformats.org/officeDocument/2006/relationships/hyperlink" Target="https://cs.wikipedia.org/wiki/Hlubok%C3%A1_(Kdyn%C4%9B)" TargetMode="External"/><Relationship Id="rId205" Type="http://schemas.openxmlformats.org/officeDocument/2006/relationships/hyperlink" Target="https://cs.wikipedia.org/wiki/Blatensk%C3%A1_pahorkatina" TargetMode="External"/><Relationship Id="rId412" Type="http://schemas.openxmlformats.org/officeDocument/2006/relationships/hyperlink" Target="https://cs.wikipedia.org/wiki/K%C5%99eme%C5%A1nick%C3%A1_vrchovina" TargetMode="External"/><Relationship Id="rId857" Type="http://schemas.openxmlformats.org/officeDocument/2006/relationships/hyperlink" Target="http://www.mapy.cz/" TargetMode="External"/><Relationship Id="rId1042" Type="http://schemas.openxmlformats.org/officeDocument/2006/relationships/hyperlink" Target="https://cs.wikipedia.org/wiki/Hradisko_(Liten%C4%8Dick%C3%A1_pahorkatina)" TargetMode="External"/><Relationship Id="rId1487" Type="http://schemas.openxmlformats.org/officeDocument/2006/relationships/hyperlink" Target="https://cs.wikipedia.org/wiki/%C4%8C%C3%AD%C5%BEkovy_kameny" TargetMode="External"/><Relationship Id="rId1694" Type="http://schemas.openxmlformats.org/officeDocument/2006/relationships/hyperlink" Target="https://cs.wikipedia.org/wiki/Vlho%C5%A1%C5%A5_(Ralsk%C3%A1_pahorkatina)" TargetMode="External"/><Relationship Id="rId2300" Type="http://schemas.openxmlformats.org/officeDocument/2006/relationships/hyperlink" Target="https://cs.wikipedia.org/wiki/Sm%C4%9Bde%C4%8D" TargetMode="External"/><Relationship Id="rId717" Type="http://schemas.openxmlformats.org/officeDocument/2006/relationships/hyperlink" Target="http://www.mapy.cz/" TargetMode="External"/><Relationship Id="rId924" Type="http://schemas.openxmlformats.org/officeDocument/2006/relationships/hyperlink" Target="http://www.mapy.cz/" TargetMode="External"/><Relationship Id="rId1347" Type="http://schemas.openxmlformats.org/officeDocument/2006/relationships/hyperlink" Target="https://cs.wikipedia.org/wiki/Javorsk%C3%BD_vrch" TargetMode="External"/><Relationship Id="rId1554" Type="http://schemas.openxmlformats.org/officeDocument/2006/relationships/hyperlink" Target="https://cs.wikipedia.org/wiki/%C4%8Cerm%C3%A1k%C5%AFv_vrch_(rozhledna)" TargetMode="External"/><Relationship Id="rId1761" Type="http://schemas.openxmlformats.org/officeDocument/2006/relationships/hyperlink" Target="https://cs.wikipedia.org/wiki/%C4%8Cert%C5%AFv_ml%C3%BDn_(Moravskoslezsk%C3%A9_Beskydy)" TargetMode="External"/><Relationship Id="rId1999" Type="http://schemas.openxmlformats.org/officeDocument/2006/relationships/hyperlink" Target="https://cs.wikipedia.org/wiki/Albrechtice_v_Jizersk%C3%BDch_hor%C3%A1ch" TargetMode="External"/><Relationship Id="rId53" Type="http://schemas.openxmlformats.org/officeDocument/2006/relationships/hyperlink" Target="https://cs.wikipedia.org/wiki/Kru%C5%A1n%C3%A9_hory" TargetMode="External"/><Relationship Id="rId1207" Type="http://schemas.openxmlformats.org/officeDocument/2006/relationships/hyperlink" Target="https://cs.wikipedia.org/wiki/Vestec_(hora)" TargetMode="External"/><Relationship Id="rId1414" Type="http://schemas.openxmlformats.org/officeDocument/2006/relationships/hyperlink" Target="http://www.mapy.cz/" TargetMode="External"/><Relationship Id="rId1621" Type="http://schemas.openxmlformats.org/officeDocument/2006/relationships/hyperlink" Target="https://cs.wikipedia.org/wiki/Vysok%C3%A1_(Vset%C3%ADnsk%C3%A9_vrchy)" TargetMode="External"/><Relationship Id="rId1859" Type="http://schemas.openxmlformats.org/officeDocument/2006/relationships/hyperlink" Target="https://cs.wikipedia.org/wiki/Dobrn%C3%A1_(%C4%8Cesk%C3%A9_st%C5%99edoho%C5%99%C3%AD)" TargetMode="External"/><Relationship Id="rId1719" Type="http://schemas.openxmlformats.org/officeDocument/2006/relationships/hyperlink" Target="https://cs.wikipedia.org/wiki/Velk%C3%BD_V%C3%A1penn%C3%BD" TargetMode="External"/><Relationship Id="rId1926" Type="http://schemas.openxmlformats.org/officeDocument/2006/relationships/hyperlink" Target="https://cs.wikipedia.org/wiki/Hlubok%C3%A1_(Kdyn%C4%9B)" TargetMode="External"/><Relationship Id="rId2090" Type="http://schemas.openxmlformats.org/officeDocument/2006/relationships/hyperlink" Target="https://cs.wikipedia.org/wiki/Hamr%C5%A1tejn" TargetMode="External"/><Relationship Id="rId2188" Type="http://schemas.openxmlformats.org/officeDocument/2006/relationships/hyperlink" Target="https://cs.wikipedia.org/wiki/Ho%C5%A1%C5%A5%C3%A1lkovy" TargetMode="External"/><Relationship Id="rId367" Type="http://schemas.openxmlformats.org/officeDocument/2006/relationships/hyperlink" Target="https://cs.wikipedia.org/wiki/Ralsk%C3%A1_pahorkatina" TargetMode="External"/><Relationship Id="rId574" Type="http://schemas.openxmlformats.org/officeDocument/2006/relationships/hyperlink" Target="http://www.mapy.cz/" TargetMode="External"/><Relationship Id="rId2048" Type="http://schemas.openxmlformats.org/officeDocument/2006/relationships/hyperlink" Target="https://cs.wikipedia.org/wiki/Brankovice" TargetMode="External"/><Relationship Id="rId2255" Type="http://schemas.openxmlformats.org/officeDocument/2006/relationships/hyperlink" Target="https://cs.wikipedia.org/wiki/Doln%C3%AD_Hou%C5%BEovec" TargetMode="External"/><Relationship Id="rId227" Type="http://schemas.openxmlformats.org/officeDocument/2006/relationships/hyperlink" Target="https://cs.wikipedia.org/wiki/Dyjsko-svrateck%C3%BD_%C3%BAval" TargetMode="External"/><Relationship Id="rId781" Type="http://schemas.openxmlformats.org/officeDocument/2006/relationships/hyperlink" Target="http://www.mapy.cz/" TargetMode="External"/><Relationship Id="rId879" Type="http://schemas.openxmlformats.org/officeDocument/2006/relationships/hyperlink" Target="http://www.mapy.cz/" TargetMode="External"/><Relationship Id="rId434" Type="http://schemas.openxmlformats.org/officeDocument/2006/relationships/hyperlink" Target="https://cs.wikipedia.org/wiki/Host%C3%BDnsko-vset%C3%ADnsk%C3%A1_hornatina" TargetMode="External"/><Relationship Id="rId641" Type="http://schemas.openxmlformats.org/officeDocument/2006/relationships/hyperlink" Target="http://www.mapy.cz/" TargetMode="External"/><Relationship Id="rId739" Type="http://schemas.openxmlformats.org/officeDocument/2006/relationships/hyperlink" Target="http://www.mapy.cz/" TargetMode="External"/><Relationship Id="rId1064" Type="http://schemas.openxmlformats.org/officeDocument/2006/relationships/hyperlink" Target="https://cs.wikipedia.org/wiki/%C4%8Cepi%C4%8Dn%C3%A1" TargetMode="External"/><Relationship Id="rId1271" Type="http://schemas.openxmlformats.org/officeDocument/2006/relationships/hyperlink" Target="http://cs.wikipedia.org/wiki/%C5%BD%C3%A1rov%C3%BD_vrch" TargetMode="External"/><Relationship Id="rId1369" Type="http://schemas.openxmlformats.org/officeDocument/2006/relationships/hyperlink" Target="http://www.mapy.cz/" TargetMode="External"/><Relationship Id="rId1576" Type="http://schemas.openxmlformats.org/officeDocument/2006/relationships/hyperlink" Target="https://cs.wikipedia.org/wiki/Plesn%C3%A1_(%C5%A0umava)" TargetMode="External"/><Relationship Id="rId2115" Type="http://schemas.openxmlformats.org/officeDocument/2006/relationships/hyperlink" Target="https://cs.wikipedia.org/wiki/P%C5%99edslavice" TargetMode="External"/><Relationship Id="rId2322" Type="http://schemas.openxmlformats.org/officeDocument/2006/relationships/hyperlink" Target="https://cs.wikipedia.org/wiki/Z%C3%A1born%C3%A1_Lhota" TargetMode="External"/><Relationship Id="rId501" Type="http://schemas.openxmlformats.org/officeDocument/2006/relationships/hyperlink" Target="https://cs.wikipedia.org/wiki/N%C3%ADzk%C3%BD_Jesen%C3%ADk" TargetMode="External"/><Relationship Id="rId946" Type="http://schemas.openxmlformats.org/officeDocument/2006/relationships/hyperlink" Target="http://www.mapy.cz/" TargetMode="External"/><Relationship Id="rId1131" Type="http://schemas.openxmlformats.org/officeDocument/2006/relationships/hyperlink" Target="https://cs.wikipedia.org/wiki/Javorn%C3%ADk_(%C5%A0umava)" TargetMode="External"/><Relationship Id="rId1229" Type="http://schemas.openxmlformats.org/officeDocument/2006/relationships/hyperlink" Target="https://cs.wikipedia.org/wiki/B%C4%9Ble%C4%8D_(%C5%A0vihovsk%C3%A1_vrchovina)" TargetMode="External"/><Relationship Id="rId1783" Type="http://schemas.openxmlformats.org/officeDocument/2006/relationships/hyperlink" Target="https://cs.wikipedia.org/wiki/Mal%C3%BD_Je%C5%A1t%C4%9Bd" TargetMode="External"/><Relationship Id="rId1990" Type="http://schemas.openxmlformats.org/officeDocument/2006/relationships/hyperlink" Target="https://cs.wikipedia.org/wiki/Rovinka_(Krkono%C5%A1e)" TargetMode="External"/><Relationship Id="rId75" Type="http://schemas.openxmlformats.org/officeDocument/2006/relationships/hyperlink" Target="https://cs.wikipedia.org/wiki/Svitavsk%C3%A1_pahorkatina" TargetMode="External"/><Relationship Id="rId806" Type="http://schemas.openxmlformats.org/officeDocument/2006/relationships/hyperlink" Target="http://www.mapy.cz/" TargetMode="External"/><Relationship Id="rId1436" Type="http://schemas.openxmlformats.org/officeDocument/2006/relationships/hyperlink" Target="https://cs.wikipedia.org/wiki/Bo%C5%BE%C3%ADdarsk%C3%BD_%C5%A0pi%C4%8D%C3%A1k" TargetMode="External"/><Relationship Id="rId1643" Type="http://schemas.openxmlformats.org/officeDocument/2006/relationships/hyperlink" Target="https://cs.wikipedia.org/wiki/Je%C5%99%C3%A1b_(Hanu%C5%A1ovick%C3%A1_vrchovina)" TargetMode="External"/><Relationship Id="rId1850" Type="http://schemas.openxmlformats.org/officeDocument/2006/relationships/hyperlink" Target="https://cs.wikipedia.org/wiki/Bob%C3%ADk_(%C5%A0umava)" TargetMode="External"/><Relationship Id="rId1503" Type="http://schemas.openxmlformats.org/officeDocument/2006/relationships/hyperlink" Target="https://cs.wikipedia.org/wiki/Ple%C5%A1n%C3%BD_(%C5%A0luknovsk%C3%A1_pahorkatina)" TargetMode="External"/><Relationship Id="rId1710" Type="http://schemas.openxmlformats.org/officeDocument/2006/relationships/hyperlink" Target="https://cs.wikipedia.org/wiki/Chotovick%C3%BD_vrch" TargetMode="External"/><Relationship Id="rId1948" Type="http://schemas.openxmlformats.org/officeDocument/2006/relationships/hyperlink" Target="https://cs.wikipedia.org/wiki/Hrob%C4%8Dice" TargetMode="External"/><Relationship Id="rId291" Type="http://schemas.openxmlformats.org/officeDocument/2006/relationships/hyperlink" Target="https://cs.wikipedia.org/wiki/%C4%8Cesk%C3%A9_st%C5%99edoho%C5%99%C3%AD" TargetMode="External"/><Relationship Id="rId1808" Type="http://schemas.openxmlformats.org/officeDocument/2006/relationships/hyperlink" Target="https://cs.wikipedia.org/wiki/Dvorsk%C3%BD_les" TargetMode="External"/><Relationship Id="rId151" Type="http://schemas.openxmlformats.org/officeDocument/2006/relationships/hyperlink" Target="https://cs.wikipedia.org/wiki/%C5%A0vihovsk%C3%A1_vrchovina" TargetMode="External"/><Relationship Id="rId389" Type="http://schemas.openxmlformats.org/officeDocument/2006/relationships/hyperlink" Target="https://cs.wikipedia.org/wiki/Kru%C5%A1n%C3%A9_hory" TargetMode="External"/><Relationship Id="rId596" Type="http://schemas.openxmlformats.org/officeDocument/2006/relationships/hyperlink" Target="http://www.mapy.cz/" TargetMode="External"/><Relationship Id="rId2277" Type="http://schemas.openxmlformats.org/officeDocument/2006/relationships/hyperlink" Target="https://cs.wikipedia.org/wiki/Neveklov" TargetMode="External"/><Relationship Id="rId249" Type="http://schemas.openxmlformats.org/officeDocument/2006/relationships/hyperlink" Target="https://cs.wikipedia.org/wiki/Hanu%C5%A1ovick%C3%A1_vrchovina" TargetMode="External"/><Relationship Id="rId456" Type="http://schemas.openxmlformats.org/officeDocument/2006/relationships/hyperlink" Target="https://cs.wikipedia.org/wiki/T%C5%99ebo%C5%88sk%C3%A1_p%C3%A1nev" TargetMode="External"/><Relationship Id="rId663" Type="http://schemas.openxmlformats.org/officeDocument/2006/relationships/hyperlink" Target="http://www.mapy.cz/" TargetMode="External"/><Relationship Id="rId870" Type="http://schemas.openxmlformats.org/officeDocument/2006/relationships/hyperlink" Target="http://www.mapy.cz/" TargetMode="External"/><Relationship Id="rId1086" Type="http://schemas.openxmlformats.org/officeDocument/2006/relationships/hyperlink" Target="https://cs.wikipedia.org/wiki/%C5%A0irok%C3%BD_vrch_(Lu%C5%BEick%C3%A9_hory)" TargetMode="External"/><Relationship Id="rId1293" Type="http://schemas.openxmlformats.org/officeDocument/2006/relationships/hyperlink" Target="https://cs.wikipedia.org/wiki/%C4%8Cerven%C3%A1_hora_(N%C3%ADzk%C3%BD_Jesen%C3%ADk)" TargetMode="External"/><Relationship Id="rId2137" Type="http://schemas.openxmlformats.org/officeDocument/2006/relationships/hyperlink" Target="https://cs.wikipedia.org/wiki/Sedlejov" TargetMode="External"/><Relationship Id="rId109" Type="http://schemas.openxmlformats.org/officeDocument/2006/relationships/hyperlink" Target="https://cs.wikipedia.org/wiki/Podbeskydsk%C3%A1_pahorkatina" TargetMode="External"/><Relationship Id="rId316" Type="http://schemas.openxmlformats.org/officeDocument/2006/relationships/hyperlink" Target="https://cs.wikipedia.org/wiki/Rakovnick%C3%A1_pahorkatina" TargetMode="External"/><Relationship Id="rId523" Type="http://schemas.openxmlformats.org/officeDocument/2006/relationships/hyperlink" Target="https://cs.wikipedia.org/wiki/Slavkovsk%C3%BD_les" TargetMode="External"/><Relationship Id="rId968" Type="http://schemas.openxmlformats.org/officeDocument/2006/relationships/hyperlink" Target="http://www.mapy.cz/" TargetMode="External"/><Relationship Id="rId1153" Type="http://schemas.openxmlformats.org/officeDocument/2006/relationships/hyperlink" Target="https://cs.wikipedia.org/wiki/Ple%C5%A1ivec_(%C4%8Cesk%C3%A9_st%C5%99edoho%C5%99%C3%AD,_509_m)" TargetMode="External"/><Relationship Id="rId1598" Type="http://schemas.openxmlformats.org/officeDocument/2006/relationships/hyperlink" Target="https://cs.wikipedia.org/wiki/Velk%C3%BD_Zvon" TargetMode="External"/><Relationship Id="rId2204" Type="http://schemas.openxmlformats.org/officeDocument/2006/relationships/hyperlink" Target="https://cs.wikipedia.org/wiki/Se%C4%8D_(okres_Chrudim)" TargetMode="External"/><Relationship Id="rId97" Type="http://schemas.openxmlformats.org/officeDocument/2006/relationships/hyperlink" Target="https://cs.wikipedia.org/wiki/Krkono%C5%A1e" TargetMode="External"/><Relationship Id="rId730" Type="http://schemas.openxmlformats.org/officeDocument/2006/relationships/hyperlink" Target="http://www.mapy.cz/" TargetMode="External"/><Relationship Id="rId828" Type="http://schemas.openxmlformats.org/officeDocument/2006/relationships/hyperlink" Target="http://www.mapy.cz/" TargetMode="External"/><Relationship Id="rId1013" Type="http://schemas.openxmlformats.org/officeDocument/2006/relationships/hyperlink" Target="https://cs.wikipedia.org/wiki/K%C3%A1%C4%8Dov_(Ji%C4%8D%C3%ADnsk%C3%A1_pahorkatina)" TargetMode="External"/><Relationship Id="rId1360" Type="http://schemas.openxmlformats.org/officeDocument/2006/relationships/hyperlink" Target="https://cs.wikipedia.org/wiki/Hrby" TargetMode="External"/><Relationship Id="rId1458" Type="http://schemas.openxmlformats.org/officeDocument/2006/relationships/hyperlink" Target="http://www.mapy.cz/" TargetMode="External"/><Relationship Id="rId1665" Type="http://schemas.openxmlformats.org/officeDocument/2006/relationships/hyperlink" Target="https://cs.wikipedia.org/wiki/Str%C3%A1%C5%BEn%C3%BD_vrch_(%C4%8Cesk%C3%A9_st%C5%99edoho%C5%99%C3%AD)" TargetMode="External"/><Relationship Id="rId1872" Type="http://schemas.openxmlformats.org/officeDocument/2006/relationships/hyperlink" Target="https://cs.wikipedia.org/wiki/Str%C3%A1%C5%BE_(Krkono%C5%A1sk%C3%A9_podh%C5%AF%C5%99%C3%AD,_630_m)" TargetMode="External"/><Relationship Id="rId1220" Type="http://schemas.openxmlformats.org/officeDocument/2006/relationships/hyperlink" Target="https://cs.wikipedia.org/wiki/D%C5%BEb%C3%A1ny" TargetMode="External"/><Relationship Id="rId1318" Type="http://schemas.openxmlformats.org/officeDocument/2006/relationships/hyperlink" Target="http://www.mapy.cz/" TargetMode="External"/><Relationship Id="rId1525" Type="http://schemas.openxmlformats.org/officeDocument/2006/relationships/hyperlink" Target="https://cs.wikipedia.org/wiki/Mirand" TargetMode="External"/><Relationship Id="rId1732" Type="http://schemas.openxmlformats.org/officeDocument/2006/relationships/hyperlink" Target="https://cs.wikipedia.org/wiki/Jedlov%C3%A1_(Lu%C5%BEick%C3%A9_hory)" TargetMode="External"/><Relationship Id="rId24" Type="http://schemas.openxmlformats.org/officeDocument/2006/relationships/hyperlink" Target="https://cs.wikipedia.org/wiki/Slezsk%C3%A9_Beskydy" TargetMode="External"/><Relationship Id="rId2299" Type="http://schemas.openxmlformats.org/officeDocument/2006/relationships/hyperlink" Target="https://cs.wikipedia.org/wiki/Rovn%C3%A1_(okres_Sokolov)" TargetMode="External"/><Relationship Id="rId173" Type="http://schemas.openxmlformats.org/officeDocument/2006/relationships/hyperlink" Target="https://cs.wikipedia.org/wiki/%C4%8Cesk%C3%A9_st%C5%99edoho%C5%99%C3%AD" TargetMode="External"/><Relationship Id="rId380" Type="http://schemas.openxmlformats.org/officeDocument/2006/relationships/hyperlink" Target="https://cs.wikipedia.org/wiki/Krkono%C5%A1e" TargetMode="External"/><Relationship Id="rId2061" Type="http://schemas.openxmlformats.org/officeDocument/2006/relationships/hyperlink" Target="https://cs.wikipedia.org/wiki/Sy%C5%99enov" TargetMode="External"/><Relationship Id="rId240" Type="http://schemas.openxmlformats.org/officeDocument/2006/relationships/hyperlink" Target="https://cs.wikipedia.org/wiki/K%C5%99i%C5%BEanovsk%C3%A1_vrchovina" TargetMode="External"/><Relationship Id="rId478" Type="http://schemas.openxmlformats.org/officeDocument/2006/relationships/hyperlink" Target="https://cs.wikipedia.org/wiki/Doupovsk%C3%A9_hory" TargetMode="External"/><Relationship Id="rId685" Type="http://schemas.openxmlformats.org/officeDocument/2006/relationships/hyperlink" Target="http://www.mapy.cz/" TargetMode="External"/><Relationship Id="rId892" Type="http://schemas.openxmlformats.org/officeDocument/2006/relationships/hyperlink" Target="http://www.mapy.cz/" TargetMode="External"/><Relationship Id="rId2159" Type="http://schemas.openxmlformats.org/officeDocument/2006/relationships/hyperlink" Target="https://cs.wikipedia.org/wiki/Ml%C3%A1zovice" TargetMode="External"/><Relationship Id="rId100" Type="http://schemas.openxmlformats.org/officeDocument/2006/relationships/hyperlink" Target="https://cs.wikipedia.org/wiki/%C4%8Cesk%C3%A9_st%C5%99edoho%C5%99%C3%AD" TargetMode="External"/><Relationship Id="rId338" Type="http://schemas.openxmlformats.org/officeDocument/2006/relationships/hyperlink" Target="https://cs.wikipedia.org/wiki/Hanu%C5%A1ovick%C3%A1_vrchovina" TargetMode="External"/><Relationship Id="rId545" Type="http://schemas.openxmlformats.org/officeDocument/2006/relationships/hyperlink" Target="http://www.mapy.cz/" TargetMode="External"/><Relationship Id="rId752" Type="http://schemas.openxmlformats.org/officeDocument/2006/relationships/hyperlink" Target="http://www.mapy.cz/" TargetMode="External"/><Relationship Id="rId1175" Type="http://schemas.openxmlformats.org/officeDocument/2006/relationships/hyperlink" Target="https://cs.wikipedia.org/wiki/Obrovec" TargetMode="External"/><Relationship Id="rId1382" Type="http://schemas.openxmlformats.org/officeDocument/2006/relationships/hyperlink" Target="http://www.mapy.cz/" TargetMode="External"/><Relationship Id="rId2019" Type="http://schemas.openxmlformats.org/officeDocument/2006/relationships/hyperlink" Target="https://cs.wikipedia.org/wiki/Brodce_(Kada%C5%88)" TargetMode="External"/><Relationship Id="rId2226" Type="http://schemas.openxmlformats.org/officeDocument/2006/relationships/hyperlink" Target="https://cs.wikipedia.org/wiki/Dvora%C4%8Dky" TargetMode="External"/><Relationship Id="rId405" Type="http://schemas.openxmlformats.org/officeDocument/2006/relationships/hyperlink" Target="https://cs.wikipedia.org/wiki/Lu%C5%BEick%C3%A9_hory" TargetMode="External"/><Relationship Id="rId612" Type="http://schemas.openxmlformats.org/officeDocument/2006/relationships/hyperlink" Target="http://www.mapy.cz/" TargetMode="External"/><Relationship Id="rId1035" Type="http://schemas.openxmlformats.org/officeDocument/2006/relationships/hyperlink" Target="https://cs.wikipedia.org/wiki/Kumburk_(hora)" TargetMode="External"/><Relationship Id="rId1242" Type="http://schemas.openxmlformats.org/officeDocument/2006/relationships/hyperlink" Target="https://cs.wikipedia.org/wiki/Palice_(%C4%8Ceskot%C5%99ebovsk%C3%A1_vrchovina)" TargetMode="External"/><Relationship Id="rId1687" Type="http://schemas.openxmlformats.org/officeDocument/2006/relationships/hyperlink" Target="https://cs.wikipedia.org/wiki/Hlubock%C3%BD_h%C5%99bet" TargetMode="External"/><Relationship Id="rId1894" Type="http://schemas.openxmlformats.org/officeDocument/2006/relationships/hyperlink" Target="https://cs.wikipedia.org/wiki/J%C3%ADtrava" TargetMode="External"/><Relationship Id="rId917" Type="http://schemas.openxmlformats.org/officeDocument/2006/relationships/hyperlink" Target="http://www.mapy.cz/" TargetMode="External"/><Relationship Id="rId1102" Type="http://schemas.openxmlformats.org/officeDocument/2006/relationships/hyperlink" Target="http://cs.wikipedia.org/wiki/Jelen%C3%AD_lou%C4%8Dky" TargetMode="External"/><Relationship Id="rId1547" Type="http://schemas.openxmlformats.org/officeDocument/2006/relationships/hyperlink" Target="https://cs.wikipedia.org/wiki/Vlastec_(K%C5%99ivokl%C3%A1tsk%C3%A1_vrchovina)" TargetMode="External"/><Relationship Id="rId1754" Type="http://schemas.openxmlformats.org/officeDocument/2006/relationships/hyperlink" Target="https://cs.wikipedia.org/wiki/Ropice_(Moravskoslezsk%C3%A9_Beskydy)" TargetMode="External"/><Relationship Id="rId1961" Type="http://schemas.openxmlformats.org/officeDocument/2006/relationships/hyperlink" Target="https://cs.wikipedia.org/wiki/Sedlec_(okres_Litom%C4%9B%C5%99ice)" TargetMode="External"/><Relationship Id="rId46" Type="http://schemas.openxmlformats.org/officeDocument/2006/relationships/hyperlink" Target="https://cs.wikipedia.org/wiki/Jizersk%C3%A9_hory" TargetMode="External"/><Relationship Id="rId1407" Type="http://schemas.openxmlformats.org/officeDocument/2006/relationships/hyperlink" Target="http://www.mapy.cz/" TargetMode="External"/><Relationship Id="rId1614" Type="http://schemas.openxmlformats.org/officeDocument/2006/relationships/hyperlink" Target="https://cs.wikipedia.org/wiki/Medv%C4%9Bd%C3%AD_sk%C3%A1la" TargetMode="External"/><Relationship Id="rId1821" Type="http://schemas.openxmlformats.org/officeDocument/2006/relationships/hyperlink" Target="https://cs.wikipedia.org/wiki/Osta%C5%A1_(vrch)" TargetMode="External"/><Relationship Id="rId195" Type="http://schemas.openxmlformats.org/officeDocument/2006/relationships/hyperlink" Target="https://cs.wikipedia.org/wiki/Hrub%C3%BD_Jesen%C3%ADk" TargetMode="External"/><Relationship Id="rId1919" Type="http://schemas.openxmlformats.org/officeDocument/2006/relationships/hyperlink" Target="https://cs.wikipedia.org/wiki/Mierosz%C3%B3w" TargetMode="External"/><Relationship Id="rId2083" Type="http://schemas.openxmlformats.org/officeDocument/2006/relationships/hyperlink" Target="https://cs.wikipedia.org/wiki/Vl%C4%8Dkovice_(Mladkov)" TargetMode="External"/><Relationship Id="rId2290" Type="http://schemas.openxmlformats.org/officeDocument/2006/relationships/hyperlink" Target="https://cs.wikipedia.org/wiki/%C4%8Clunek_(okres_Jind%C5%99ich%C5%AFv_Hradec)" TargetMode="External"/><Relationship Id="rId262" Type="http://schemas.openxmlformats.org/officeDocument/2006/relationships/hyperlink" Target="https://cs.wikipedia.org/wiki/Podorlick%C3%A1_pahorkatina" TargetMode="External"/><Relationship Id="rId567" Type="http://schemas.openxmlformats.org/officeDocument/2006/relationships/hyperlink" Target="http://www.mapy.cz/" TargetMode="External"/><Relationship Id="rId1197" Type="http://schemas.openxmlformats.org/officeDocument/2006/relationships/hyperlink" Target="https://cs.wikipedia.org/wiki/Sko%C4%8Dick%C3%BD_hrad" TargetMode="External"/><Relationship Id="rId2150" Type="http://schemas.openxmlformats.org/officeDocument/2006/relationships/hyperlink" Target="https://cs.wikipedia.org/wiki/Obora_(Obrubce)" TargetMode="External"/><Relationship Id="rId2248" Type="http://schemas.openxmlformats.org/officeDocument/2006/relationships/hyperlink" Target="https://cs.wikipedia.org/wiki/Zborovy" TargetMode="External"/><Relationship Id="rId122" Type="http://schemas.openxmlformats.org/officeDocument/2006/relationships/hyperlink" Target="https://cs.wikipedia.org/wiki/%C5%A0umavsk%C3%A9_podh%C5%AF%C5%99%C3%AD" TargetMode="External"/><Relationship Id="rId774" Type="http://schemas.openxmlformats.org/officeDocument/2006/relationships/hyperlink" Target="http://www.mapy.cz/" TargetMode="External"/><Relationship Id="rId981" Type="http://schemas.openxmlformats.org/officeDocument/2006/relationships/hyperlink" Target="http://www.mapy.cz/" TargetMode="External"/><Relationship Id="rId1057" Type="http://schemas.openxmlformats.org/officeDocument/2006/relationships/hyperlink" Target="https://cs.wikipedia.org/wiki/Lyra_(Hrub%C3%BD_Jesen%C3%ADk)" TargetMode="External"/><Relationship Id="rId2010" Type="http://schemas.openxmlformats.org/officeDocument/2006/relationships/hyperlink" Target="https://cs.wikipedia.org/wiki/Svino%C5%A1ice" TargetMode="External"/><Relationship Id="rId427" Type="http://schemas.openxmlformats.org/officeDocument/2006/relationships/hyperlink" Target="https://cs.wikipedia.org/wiki/Ralsk%C3%A1_pahorkatina" TargetMode="External"/><Relationship Id="rId634" Type="http://schemas.openxmlformats.org/officeDocument/2006/relationships/hyperlink" Target="http://www.mapy.cz/" TargetMode="External"/><Relationship Id="rId841" Type="http://schemas.openxmlformats.org/officeDocument/2006/relationships/hyperlink" Target="http://www.mapy.cz/" TargetMode="External"/><Relationship Id="rId1264" Type="http://schemas.openxmlformats.org/officeDocument/2006/relationships/hyperlink" Target="https://cs.wikipedia.org/wiki/Ant%C3%BDgl_(%C5%A0umava)" TargetMode="External"/><Relationship Id="rId1471" Type="http://schemas.openxmlformats.org/officeDocument/2006/relationships/hyperlink" Target="https://cs.wikipedia.org/wiki/%C5%A0umava" TargetMode="External"/><Relationship Id="rId1569" Type="http://schemas.openxmlformats.org/officeDocument/2006/relationships/hyperlink" Target="https://cs.wikipedia.org/wiki/Veselsk%C3%BD_chlum" TargetMode="External"/><Relationship Id="rId2108" Type="http://schemas.openxmlformats.org/officeDocument/2006/relationships/hyperlink" Target="https://cs.wikipedia.org/wiki/Vod%C4%9Brady_(okres_Rychnov_nad_Kn%C4%9B%C5%BEnou)" TargetMode="External"/><Relationship Id="rId2315" Type="http://schemas.openxmlformats.org/officeDocument/2006/relationships/hyperlink" Target="https://cs.wikipedia.org/wiki/%C5%A0tramberk" TargetMode="External"/><Relationship Id="rId701" Type="http://schemas.openxmlformats.org/officeDocument/2006/relationships/hyperlink" Target="http://www.mapy.cz/" TargetMode="External"/><Relationship Id="rId939" Type="http://schemas.openxmlformats.org/officeDocument/2006/relationships/hyperlink" Target="http://www.mapy.cz/" TargetMode="External"/><Relationship Id="rId1124" Type="http://schemas.openxmlformats.org/officeDocument/2006/relationships/hyperlink" Target="https://cs.wikipedia.org/wiki/St%C5%99%C3%ADbrn%C3%ADk_(Ralsk%C3%A1_pahorkatina)" TargetMode="External"/><Relationship Id="rId1331" Type="http://schemas.openxmlformats.org/officeDocument/2006/relationships/hyperlink" Target="https://cs.wikipedia.org/wiki/%C5%A0pi%C4%8D%C3%A1k_(Rumbursk%C3%A1_pahorkatina)" TargetMode="External"/><Relationship Id="rId1776" Type="http://schemas.openxmlformats.org/officeDocument/2006/relationships/hyperlink" Target="https://cs.wikipedia.org/wiki/Czarna_G%C3%B3ra" TargetMode="External"/><Relationship Id="rId1983" Type="http://schemas.openxmlformats.org/officeDocument/2006/relationships/hyperlink" Target="https://cs.wikipedia.org/wiki/Doln%C3%AD_Kruty" TargetMode="External"/><Relationship Id="rId68" Type="http://schemas.openxmlformats.org/officeDocument/2006/relationships/hyperlink" Target="https://cs.wikipedia.org/wiki/%C4%8Cesk%C3%A9_st%C5%99edoho%C5%99%C3%AD" TargetMode="External"/><Relationship Id="rId1429" Type="http://schemas.openxmlformats.org/officeDocument/2006/relationships/hyperlink" Target="http://www.mapy.cz/" TargetMode="External"/><Relationship Id="rId1636" Type="http://schemas.openxmlformats.org/officeDocument/2006/relationships/hyperlink" Target="https://cs.wikipedia.org/wiki/Sn%C4%9B%C5%BEka" TargetMode="External"/><Relationship Id="rId1843" Type="http://schemas.openxmlformats.org/officeDocument/2006/relationships/hyperlink" Target="https://cs.wikipedia.org/wiki/Kru%C5%A1n%C3%A1_hora" TargetMode="External"/><Relationship Id="rId1703" Type="http://schemas.openxmlformats.org/officeDocument/2006/relationships/hyperlink" Target="https://cs.wikipedia.org/wiki/Ralsko_(Ralsk%C3%A1_pahorkatina)" TargetMode="External"/><Relationship Id="rId1910" Type="http://schemas.openxmlformats.org/officeDocument/2006/relationships/hyperlink" Target="https://cs.wikipedia.org/wiki/Kr%C3%A1sn%C3%A9_%C3%9Adol%C3%AD" TargetMode="External"/><Relationship Id="rId284" Type="http://schemas.openxmlformats.org/officeDocument/2006/relationships/hyperlink" Target="https://cs.wikipedia.org/wiki/Bobravsk%C3%A1_vrchovina" TargetMode="External"/><Relationship Id="rId491" Type="http://schemas.openxmlformats.org/officeDocument/2006/relationships/hyperlink" Target="https://cs.wikipedia.org/wiki/Ralsk%C3%A1_pahorkatina" TargetMode="External"/><Relationship Id="rId2172" Type="http://schemas.openxmlformats.org/officeDocument/2006/relationships/hyperlink" Target="https://cs.wikipedia.org/wiki/Stupava" TargetMode="External"/><Relationship Id="rId144" Type="http://schemas.openxmlformats.org/officeDocument/2006/relationships/hyperlink" Target="https://cs.wikipedia.org/wiki/Liten%C4%8Dick%C3%A1_pahorkatina" TargetMode="External"/><Relationship Id="rId589" Type="http://schemas.openxmlformats.org/officeDocument/2006/relationships/hyperlink" Target="http://www.mapy.cz/" TargetMode="External"/><Relationship Id="rId796" Type="http://schemas.openxmlformats.org/officeDocument/2006/relationships/hyperlink" Target="http://www.mapy.cz/" TargetMode="External"/><Relationship Id="rId351" Type="http://schemas.openxmlformats.org/officeDocument/2006/relationships/hyperlink" Target="https://cs.wikipedia.org/wiki/Vla%C5%A1imsk%C3%A1_pahorkatina" TargetMode="External"/><Relationship Id="rId449" Type="http://schemas.openxmlformats.org/officeDocument/2006/relationships/hyperlink" Target="https://cs.wikipedia.org/wiki/Fr%C3%BDdlantsk%C3%A1_pahorkatina" TargetMode="External"/><Relationship Id="rId656" Type="http://schemas.openxmlformats.org/officeDocument/2006/relationships/hyperlink" Target="http://www.mapy.cz/" TargetMode="External"/><Relationship Id="rId863" Type="http://schemas.openxmlformats.org/officeDocument/2006/relationships/hyperlink" Target="http://www.mapy.cz/" TargetMode="External"/><Relationship Id="rId1079" Type="http://schemas.openxmlformats.org/officeDocument/2006/relationships/hyperlink" Target="https://cs.wikipedia.org/wiki/Str%C5%BEov%C3%BD_vrch" TargetMode="External"/><Relationship Id="rId1286" Type="http://schemas.openxmlformats.org/officeDocument/2006/relationships/hyperlink" Target="http://cs.wikipedia.org/wiki/%C4%8Cern%C3%A1_str%C3%A1%C5%88_(Hrub%C3%BD_Jesen%C3%ADk)" TargetMode="External"/><Relationship Id="rId1493" Type="http://schemas.openxmlformats.org/officeDocument/2006/relationships/hyperlink" Target="https://cs.wikipedia.org/wiki/Anensk%C3%BD_vrch_(Orlick%C3%A9_hory)" TargetMode="External"/><Relationship Id="rId2032" Type="http://schemas.openxmlformats.org/officeDocument/2006/relationships/hyperlink" Target="https://cs.wikipedia.org/wiki/Schwarzenbersk%C3%BD_kan%C3%A1l" TargetMode="External"/><Relationship Id="rId2337" Type="http://schemas.openxmlformats.org/officeDocument/2006/relationships/hyperlink" Target="https://cs.wikipedia.org/wiki/Brankovice" TargetMode="External"/><Relationship Id="rId211" Type="http://schemas.openxmlformats.org/officeDocument/2006/relationships/hyperlink" Target="https://cs.wikipedia.org/wiki/Brdsk%C3%A1_vrchovina" TargetMode="External"/><Relationship Id="rId309" Type="http://schemas.openxmlformats.org/officeDocument/2006/relationships/hyperlink" Target="https://cs.wikipedia.org/wiki/%C5%A0umavsk%C3%A9_podh%C5%AF%C5%99%C3%AD" TargetMode="External"/><Relationship Id="rId516" Type="http://schemas.openxmlformats.org/officeDocument/2006/relationships/hyperlink" Target="https://cs.wikipedia.org/wiki/Bene%C5%A1ovsk%C3%A1_pahorkatina" TargetMode="External"/><Relationship Id="rId1146" Type="http://schemas.openxmlformats.org/officeDocument/2006/relationships/hyperlink" Target="https://cs.wikipedia.org/wiki/Debl%C3%ADk" TargetMode="External"/><Relationship Id="rId1798" Type="http://schemas.openxmlformats.org/officeDocument/2006/relationships/hyperlink" Target="https://cs.wikipedia.org/wiki/Velk%C3%A1_Mokr%C5%AFvka" TargetMode="External"/><Relationship Id="rId723" Type="http://schemas.openxmlformats.org/officeDocument/2006/relationships/hyperlink" Target="http://www.mapy.cz/" TargetMode="External"/><Relationship Id="rId930" Type="http://schemas.openxmlformats.org/officeDocument/2006/relationships/hyperlink" Target="http://www.mapy.cz/" TargetMode="External"/><Relationship Id="rId1006" Type="http://schemas.openxmlformats.org/officeDocument/2006/relationships/hyperlink" Target="https://cs.wikipedia.org/wiki/Sokol_(Lu%C5%BEick%C3%A9_hory)" TargetMode="External"/><Relationship Id="rId1353" Type="http://schemas.openxmlformats.org/officeDocument/2006/relationships/hyperlink" Target="https://cs.wikipedia.org/wiki/T%C3%A1borsk%C3%A1_pahorkatina" TargetMode="External"/><Relationship Id="rId1560" Type="http://schemas.openxmlformats.org/officeDocument/2006/relationships/hyperlink" Target="https://cs.wikipedia.org/wiki/K%C5%99eme%C5%A1n%C3%ADk" TargetMode="External"/><Relationship Id="rId1658" Type="http://schemas.openxmlformats.org/officeDocument/2006/relationships/hyperlink" Target="https://cs.wikipedia.org/wiki/Hradi%C5%A1%C5%A5any_(%C4%8Cesk%C3%A9_st%C5%99edoho%C5%99%C3%AD)" TargetMode="External"/><Relationship Id="rId1865" Type="http://schemas.openxmlformats.org/officeDocument/2006/relationships/hyperlink" Target="https://cs.wikipedia.org/wiki/L%C3%A1zek" TargetMode="External"/><Relationship Id="rId1213" Type="http://schemas.openxmlformats.org/officeDocument/2006/relationships/hyperlink" Target="https://cs.wikipedia.org/wiki/Vysok%C3%BD_k%C3%A1men_(Javo%C5%99ick%C3%A1_vrchovina)" TargetMode="External"/><Relationship Id="rId1420" Type="http://schemas.openxmlformats.org/officeDocument/2006/relationships/hyperlink" Target="http://www.mapy.cz/" TargetMode="External"/><Relationship Id="rId1518" Type="http://schemas.openxmlformats.org/officeDocument/2006/relationships/hyperlink" Target="https://cs.wikipedia.org/w/index.php?title=Kru%C5%A1n%C3%A1_hora" TargetMode="External"/><Relationship Id="rId1725" Type="http://schemas.openxmlformats.org/officeDocument/2006/relationships/hyperlink" Target="https://cs.wikipedia.org/wiki/P%C4%9Bnkav%C4%8D%C3%AD_vrch_(Lu%C5%BEick%C3%A9_hory)" TargetMode="External"/><Relationship Id="rId1932" Type="http://schemas.openxmlformats.org/officeDocument/2006/relationships/hyperlink" Target="https://cs.wikipedia.org/wiki/Mysl%C3%ADk" TargetMode="External"/><Relationship Id="rId17" Type="http://schemas.openxmlformats.org/officeDocument/2006/relationships/hyperlink" Target="https://cs.wikipedia.org/wiki/Broumovsk%C3%A1_vrchovina" TargetMode="External"/><Relationship Id="rId2194" Type="http://schemas.openxmlformats.org/officeDocument/2006/relationships/hyperlink" Target="https://cs.wikipedia.org/wiki/Votice" TargetMode="External"/><Relationship Id="rId166" Type="http://schemas.openxmlformats.org/officeDocument/2006/relationships/hyperlink" Target="https://cs.wikipedia.org/wiki/Podbeskydsk%C3%A1_pahorkatina" TargetMode="External"/><Relationship Id="rId373" Type="http://schemas.openxmlformats.org/officeDocument/2006/relationships/hyperlink" Target="https://cs.wikipedia.org/wiki/Brdsk%C3%A1_vrchovina" TargetMode="External"/><Relationship Id="rId580" Type="http://schemas.openxmlformats.org/officeDocument/2006/relationships/hyperlink" Target="http://www.mapy.cz/" TargetMode="External"/><Relationship Id="rId2054" Type="http://schemas.openxmlformats.org/officeDocument/2006/relationships/hyperlink" Target="https://cs.wikipedia.org/wiki/T%C5%99eme%C5%A1n%C3%A9" TargetMode="External"/><Relationship Id="rId2261" Type="http://schemas.openxmlformats.org/officeDocument/2006/relationships/hyperlink" Target="https://cs.wikipedia.org/wiki/Albrechtice_u_Fr%C3%BDdlantu" TargetMode="External"/><Relationship Id="rId1" Type="http://schemas.openxmlformats.org/officeDocument/2006/relationships/hyperlink" Target="http://www.ultratisicovky.webnode.cz/" TargetMode="External"/><Relationship Id="rId233" Type="http://schemas.openxmlformats.org/officeDocument/2006/relationships/hyperlink" Target="https://cs.wikipedia.org/wiki/Lu%C5%BEick%C3%A9_hory" TargetMode="External"/><Relationship Id="rId440" Type="http://schemas.openxmlformats.org/officeDocument/2006/relationships/hyperlink" Target="https://cs.wikipedia.org/wiki/Podorlick%C3%A1_pahorkatina" TargetMode="External"/><Relationship Id="rId678" Type="http://schemas.openxmlformats.org/officeDocument/2006/relationships/hyperlink" Target="http://www.mapy.cz/" TargetMode="External"/><Relationship Id="rId885" Type="http://schemas.openxmlformats.org/officeDocument/2006/relationships/hyperlink" Target="http://www.mapy.cz/" TargetMode="External"/><Relationship Id="rId1070" Type="http://schemas.openxmlformats.org/officeDocument/2006/relationships/hyperlink" Target="https://cs.wikipedia.org/wiki/%C4%8Cupel" TargetMode="External"/><Relationship Id="rId2121" Type="http://schemas.openxmlformats.org/officeDocument/2006/relationships/hyperlink" Target="https://cs.wikipedia.org/wiki/Suchov" TargetMode="External"/><Relationship Id="rId300" Type="http://schemas.openxmlformats.org/officeDocument/2006/relationships/hyperlink" Target="https://cs.wikipedia.org/wiki/Hrub%C3%BD_Jesen%C3%ADk" TargetMode="External"/><Relationship Id="rId538" Type="http://schemas.openxmlformats.org/officeDocument/2006/relationships/hyperlink" Target="http://www.mapy.cz/" TargetMode="External"/><Relationship Id="rId745" Type="http://schemas.openxmlformats.org/officeDocument/2006/relationships/hyperlink" Target="http://www.mapy.cz/" TargetMode="External"/><Relationship Id="rId952" Type="http://schemas.openxmlformats.org/officeDocument/2006/relationships/hyperlink" Target="http://www.mapy.cz/" TargetMode="External"/><Relationship Id="rId1168" Type="http://schemas.openxmlformats.org/officeDocument/2006/relationships/hyperlink" Target="https://cs.wikipedia.org/wiki/Hradi%C5%A1%C5%A5any_(%C4%8Cesk%C3%A9_st%C5%99edoho%C5%99%C3%AD)" TargetMode="External"/><Relationship Id="rId1375" Type="http://schemas.openxmlformats.org/officeDocument/2006/relationships/hyperlink" Target="http://www.mapy.cz/" TargetMode="External"/><Relationship Id="rId1582" Type="http://schemas.openxmlformats.org/officeDocument/2006/relationships/hyperlink" Target="https://cs.wikipedia.org/wiki/Lys%C3%A1_(%C5%A0umava)" TargetMode="External"/><Relationship Id="rId2219" Type="http://schemas.openxmlformats.org/officeDocument/2006/relationships/hyperlink" Target="https://cs.wikipedia.org/wiki/Evropsk%C3%A1_silnice_E55" TargetMode="External"/><Relationship Id="rId81" Type="http://schemas.openxmlformats.org/officeDocument/2006/relationships/hyperlink" Target="https://cs.wikipedia.org/wiki/%C5%A0umava" TargetMode="External"/><Relationship Id="rId605" Type="http://schemas.openxmlformats.org/officeDocument/2006/relationships/hyperlink" Target="http://www.mapy.cz/" TargetMode="External"/><Relationship Id="rId812" Type="http://schemas.openxmlformats.org/officeDocument/2006/relationships/hyperlink" Target="http://www.mapy.cz/" TargetMode="External"/><Relationship Id="rId1028" Type="http://schemas.openxmlformats.org/officeDocument/2006/relationships/hyperlink" Target="https://cs.wikipedia.org/wiki/Koreck%C3%BD_vrch" TargetMode="External"/><Relationship Id="rId1235" Type="http://schemas.openxmlformats.org/officeDocument/2006/relationships/hyperlink" Target="https://cs.wikipedia.org/wiki/Chlum_(Ho%C5%99ick%C3%BD_h%C5%99bet)" TargetMode="External"/><Relationship Id="rId1442" Type="http://schemas.openxmlformats.org/officeDocument/2006/relationships/hyperlink" Target="http://www.mapy.cz/" TargetMode="External"/><Relationship Id="rId1887" Type="http://schemas.openxmlformats.org/officeDocument/2006/relationships/hyperlink" Target="https://cs.wikipedia.org/wiki/Bezd%C4%9Bz_(Ralsk%C3%A1_pahorkatina)" TargetMode="External"/><Relationship Id="rId1302" Type="http://schemas.openxmlformats.org/officeDocument/2006/relationships/hyperlink" Target="https://cs.wikipedia.org/wiki/Ropice_(Moravskoslezsk%C3%A9_Beskydy)" TargetMode="External"/><Relationship Id="rId1747" Type="http://schemas.openxmlformats.org/officeDocument/2006/relationships/hyperlink" Target="https://cs.wikipedia.org/wiki/%C4%8Cern%C3%BD_vrch_(Jizersk%C3%A9_hory)" TargetMode="External"/><Relationship Id="rId1954" Type="http://schemas.openxmlformats.org/officeDocument/2006/relationships/hyperlink" Target="https://cs.wikipedia.org/wiki/Chudenice" TargetMode="External"/><Relationship Id="rId39" Type="http://schemas.openxmlformats.org/officeDocument/2006/relationships/hyperlink" Target="https://cs.wikipedia.org/wiki/Jablunkovsk%C3%A9_meziho%C5%99%C3%AD" TargetMode="External"/><Relationship Id="rId1607" Type="http://schemas.openxmlformats.org/officeDocument/2006/relationships/hyperlink" Target="http://cs.wikipedia.org/wiki/Medv%C4%9Bd%C3%AD_vrch" TargetMode="External"/><Relationship Id="rId1814" Type="http://schemas.openxmlformats.org/officeDocument/2006/relationships/hyperlink" Target="https://cs.wikipedia.org/wiki/Medv%C4%9Bd%C3%AD_vrch" TargetMode="External"/><Relationship Id="rId188" Type="http://schemas.openxmlformats.org/officeDocument/2006/relationships/hyperlink" Target="https://cs.wikipedia.org/wiki/%C5%A0umava" TargetMode="External"/><Relationship Id="rId395" Type="http://schemas.openxmlformats.org/officeDocument/2006/relationships/hyperlink" Target="https://cs.wikipedia.org/wiki/%C4%8Cesk%C3%A9_st%C5%99edoho%C5%99%C3%AD" TargetMode="External"/><Relationship Id="rId2076" Type="http://schemas.openxmlformats.org/officeDocument/2006/relationships/hyperlink" Target="https://cs.wikipedia.org/wiki/Klingenthal" TargetMode="External"/><Relationship Id="rId2283" Type="http://schemas.openxmlformats.org/officeDocument/2006/relationships/hyperlink" Target="https://cs.wikipedia.org/wiki/Dzbel" TargetMode="External"/><Relationship Id="rId255" Type="http://schemas.openxmlformats.org/officeDocument/2006/relationships/hyperlink" Target="https://cs.wikipedia.org/wiki/Rychlebsk%C3%A9_hory" TargetMode="External"/><Relationship Id="rId462" Type="http://schemas.openxmlformats.org/officeDocument/2006/relationships/hyperlink" Target="https://cs.wikipedia.org/wiki/Hornosvrateck%C3%A1_vrchovina" TargetMode="External"/><Relationship Id="rId1092" Type="http://schemas.openxmlformats.org/officeDocument/2006/relationships/hyperlink" Target="https://cs.wikipedia.org/wiki/Velk%C3%A1_Tisov%C3%A1" TargetMode="External"/><Relationship Id="rId1397" Type="http://schemas.openxmlformats.org/officeDocument/2006/relationships/hyperlink" Target="http://www.mapy.cz/" TargetMode="External"/><Relationship Id="rId2143" Type="http://schemas.openxmlformats.org/officeDocument/2006/relationships/hyperlink" Target="https://cs.wikipedia.org/wiki/Barto%C5%A1ovice_v_Orlick%C3%BDch_hor%C3%A1ch" TargetMode="External"/><Relationship Id="rId115" Type="http://schemas.openxmlformats.org/officeDocument/2006/relationships/hyperlink" Target="https://cs.wikipedia.org/wiki/Krkono%C5%A1e" TargetMode="External"/><Relationship Id="rId322" Type="http://schemas.openxmlformats.org/officeDocument/2006/relationships/hyperlink" Target="https://cs.wikipedia.org/wiki/%C5%A0umavsk%C3%A9_podh%C5%AF%C5%99%C3%AD" TargetMode="External"/><Relationship Id="rId767" Type="http://schemas.openxmlformats.org/officeDocument/2006/relationships/hyperlink" Target="http://www.mapy.cz/" TargetMode="External"/><Relationship Id="rId974" Type="http://schemas.openxmlformats.org/officeDocument/2006/relationships/hyperlink" Target="http://www.mapy.cz/" TargetMode="External"/><Relationship Id="rId2003" Type="http://schemas.openxmlformats.org/officeDocument/2006/relationships/hyperlink" Target="https://cs.wikipedia.org/wiki/%C5%BDenklava" TargetMode="External"/><Relationship Id="rId2210" Type="http://schemas.openxmlformats.org/officeDocument/2006/relationships/hyperlink" Target="https://cs.wikipedia.org/wiki/%C5%BD%C4%8F%C3%A1rsk%C3%A9_jez%C3%ADrko" TargetMode="External"/><Relationship Id="rId627" Type="http://schemas.openxmlformats.org/officeDocument/2006/relationships/hyperlink" Target="http://www.mapy.cz/" TargetMode="External"/><Relationship Id="rId834" Type="http://schemas.openxmlformats.org/officeDocument/2006/relationships/hyperlink" Target="http://www.mapy.cz/" TargetMode="External"/><Relationship Id="rId1257" Type="http://schemas.openxmlformats.org/officeDocument/2006/relationships/hyperlink" Target="https://cs.wikipedia.org/wiki/Jezvinec" TargetMode="External"/><Relationship Id="rId1464" Type="http://schemas.openxmlformats.org/officeDocument/2006/relationships/hyperlink" Target="http://www.mapy.cz/" TargetMode="External"/><Relationship Id="rId1671" Type="http://schemas.openxmlformats.org/officeDocument/2006/relationships/hyperlink" Target="https://cs.wikipedia.org/wiki/Zlatn%C3%ADk_(%C4%8Cesk%C3%A9_st%C5%99edoho%C5%99%C3%AD)" TargetMode="External"/><Relationship Id="rId2308" Type="http://schemas.openxmlformats.org/officeDocument/2006/relationships/hyperlink" Target="https://cs.wikipedia.org/wiki/%C4%8Cesk%C3%BD_Chloumek" TargetMode="External"/><Relationship Id="rId901" Type="http://schemas.openxmlformats.org/officeDocument/2006/relationships/hyperlink" Target="http://www.mapy.cz/" TargetMode="External"/><Relationship Id="rId1117" Type="http://schemas.openxmlformats.org/officeDocument/2006/relationships/hyperlink" Target="https://cs.wikipedia.org/wiki/Nedv%C4%9Bz%C3%AD_(Ralsk%C3%A1_pahorkatina)" TargetMode="External"/><Relationship Id="rId1324" Type="http://schemas.openxmlformats.org/officeDocument/2006/relationships/hyperlink" Target="https://cs.wikipedia.org/wiki/Bor%C5%AFvkov%C3%A1_hora" TargetMode="External"/><Relationship Id="rId1531" Type="http://schemas.openxmlformats.org/officeDocument/2006/relationships/hyperlink" Target="https://cs.wikipedia.org/wiki/Vyske%C5%99_(Ji%C4%8D%C3%ADnsk%C3%A1_pahorkatina)" TargetMode="External"/><Relationship Id="rId1769" Type="http://schemas.openxmlformats.org/officeDocument/2006/relationships/hyperlink" Target="https://cs.wikipedia.org/wiki/Travn%C3%BD" TargetMode="External"/><Relationship Id="rId1976" Type="http://schemas.openxmlformats.org/officeDocument/2006/relationships/hyperlink" Target="https://cs.wikipedia.org/wiki/Dr%C5%BEkov%C3%A1" TargetMode="External"/><Relationship Id="rId30" Type="http://schemas.openxmlformats.org/officeDocument/2006/relationships/hyperlink" Target="https://cs.wikipedia.org/wiki/Doupovsk%C3%A9_hory" TargetMode="External"/><Relationship Id="rId1629" Type="http://schemas.openxmlformats.org/officeDocument/2006/relationships/hyperlink" Target="https://cs.wikipedia.org/wiki/Viehberg" TargetMode="External"/><Relationship Id="rId1836" Type="http://schemas.openxmlformats.org/officeDocument/2006/relationships/hyperlink" Target="https://cs.wikipedia.org/wiki/Studni%C4%8Dn%C3%AD_vrch_(Rychlebsk%C3%A9_hory)" TargetMode="External"/><Relationship Id="rId1903" Type="http://schemas.openxmlformats.org/officeDocument/2006/relationships/hyperlink" Target="https://cs.wikipedia.org/wiki/Kladsk%C3%A9_sedlo" TargetMode="External"/><Relationship Id="rId2098" Type="http://schemas.openxmlformats.org/officeDocument/2006/relationships/hyperlink" Target="https://cs.wikipedia.org/wiki/Moravsk%C3%A1_T%C5%99ebov%C3%A1" TargetMode="External"/><Relationship Id="rId277" Type="http://schemas.openxmlformats.org/officeDocument/2006/relationships/hyperlink" Target="https://cs.wikipedia.org/wiki/D%C4%9B%C4%8D%C3%ADnsk%C3%A1_vrchovina" TargetMode="External"/><Relationship Id="rId484" Type="http://schemas.openxmlformats.org/officeDocument/2006/relationships/hyperlink" Target="https://cs.wikipedia.org/wiki/Bene%C5%A1ovsk%C3%A1_pahorkatina" TargetMode="External"/><Relationship Id="rId2165" Type="http://schemas.openxmlformats.org/officeDocument/2006/relationships/hyperlink" Target="https://cs.wikipedia.org/wiki/Chy%C5%A1e" TargetMode="External"/><Relationship Id="rId137" Type="http://schemas.openxmlformats.org/officeDocument/2006/relationships/hyperlink" Target="https://cs.wikipedia.org/wiki/%C4%8Cesk%C3%A9_st%C5%99edoho%C5%99%C3%AD" TargetMode="External"/><Relationship Id="rId344" Type="http://schemas.openxmlformats.org/officeDocument/2006/relationships/hyperlink" Target="https://cs.wikipedia.org/wiki/Ralsk%C3%A1_pahorkatina" TargetMode="External"/><Relationship Id="rId691" Type="http://schemas.openxmlformats.org/officeDocument/2006/relationships/hyperlink" Target="http://www.mapy.cz/" TargetMode="External"/><Relationship Id="rId789" Type="http://schemas.openxmlformats.org/officeDocument/2006/relationships/hyperlink" Target="http://www.mapy.cz/" TargetMode="External"/><Relationship Id="rId996" Type="http://schemas.openxmlformats.org/officeDocument/2006/relationships/hyperlink" Target="http://www.mapy.cz/" TargetMode="External"/><Relationship Id="rId2025" Type="http://schemas.openxmlformats.org/officeDocument/2006/relationships/hyperlink" Target="https://cs.wikipedia.org/wiki/N%C4%9Bm%C4%8Dice_(okres_Doma%C5%BElice)" TargetMode="External"/><Relationship Id="rId551" Type="http://schemas.openxmlformats.org/officeDocument/2006/relationships/hyperlink" Target="http://www.mapy.cz/" TargetMode="External"/><Relationship Id="rId649" Type="http://schemas.openxmlformats.org/officeDocument/2006/relationships/hyperlink" Target="http://www.mapy.cz/" TargetMode="External"/><Relationship Id="rId856" Type="http://schemas.openxmlformats.org/officeDocument/2006/relationships/hyperlink" Target="http://www.mapy.cz/" TargetMode="External"/><Relationship Id="rId1181" Type="http://schemas.openxmlformats.org/officeDocument/2006/relationships/hyperlink" Target="https://cs.wikipedia.org/wiki/%C4%8Cer%C5%88ava_(p%C5%99%C3%ADrodn%C3%AD_rezervace)" TargetMode="External"/><Relationship Id="rId1279" Type="http://schemas.openxmlformats.org/officeDocument/2006/relationships/hyperlink" Target="https://cs.wikipedia.org/wiki/Je%C4%8Dn%C3%BD_vrch" TargetMode="External"/><Relationship Id="rId1486" Type="http://schemas.openxmlformats.org/officeDocument/2006/relationships/hyperlink" Target="https://cs.wikipedia.org/wiki/B%C3%ADl%C3%A1_sk%C3%A1la_(Krkono%C5%A1e)" TargetMode="External"/><Relationship Id="rId2232" Type="http://schemas.openxmlformats.org/officeDocument/2006/relationships/hyperlink" Target="https://cs.wikipedia.org/wiki/Velk%C3%A1_St%C5%99eln%C3%A1" TargetMode="External"/><Relationship Id="rId204" Type="http://schemas.openxmlformats.org/officeDocument/2006/relationships/hyperlink" Target="https://cs.wikipedia.org/wiki/K%C5%99eme%C5%A1nick%C3%A1_vrchovina" TargetMode="External"/><Relationship Id="rId411" Type="http://schemas.openxmlformats.org/officeDocument/2006/relationships/hyperlink" Target="https://cs.wikipedia.org/wiki/Kru%C5%A1n%C3%A9_hory" TargetMode="External"/><Relationship Id="rId509" Type="http://schemas.openxmlformats.org/officeDocument/2006/relationships/hyperlink" Target="https://cs.wikipedia.org/wiki/Ralsk%C3%A1_pahorkatina" TargetMode="External"/><Relationship Id="rId1041" Type="http://schemas.openxmlformats.org/officeDocument/2006/relationships/hyperlink" Target="https://cs.wikipedia.org/wiki/Bac%C3%ADn" TargetMode="External"/><Relationship Id="rId1139" Type="http://schemas.openxmlformats.org/officeDocument/2006/relationships/hyperlink" Target="https://cs.wikipedia.org/wiki/Popovi%C4%8Dsk%C3%BD_vrch" TargetMode="External"/><Relationship Id="rId1346" Type="http://schemas.openxmlformats.org/officeDocument/2006/relationships/hyperlink" Target="https://cs.wikipedia.org/wiki/Vrchovina_(%C4%8Cesk%C3%A9_st%C5%99edoho%C5%99%C3%AD)" TargetMode="External"/><Relationship Id="rId1693" Type="http://schemas.openxmlformats.org/officeDocument/2006/relationships/hyperlink" Target="https://cs.wikipedia.org/wiki/Mal%C3%BD_Bezd%C4%9Bz" TargetMode="External"/><Relationship Id="rId1998" Type="http://schemas.openxmlformats.org/officeDocument/2006/relationships/hyperlink" Target="https://cs.wikipedia.org/wiki/Hn%C4%9Bvanov" TargetMode="External"/><Relationship Id="rId716" Type="http://schemas.openxmlformats.org/officeDocument/2006/relationships/hyperlink" Target="http://www.mapy.cz/" TargetMode="External"/><Relationship Id="rId923" Type="http://schemas.openxmlformats.org/officeDocument/2006/relationships/hyperlink" Target="http://www.mapy.cz/" TargetMode="External"/><Relationship Id="rId1553" Type="http://schemas.openxmlformats.org/officeDocument/2006/relationships/hyperlink" Target="https://cs.wikipedia.org/wiki/Mezivrata" TargetMode="External"/><Relationship Id="rId1760" Type="http://schemas.openxmlformats.org/officeDocument/2006/relationships/hyperlink" Target="https://cs.wikipedia.org/wiki/Velk%C3%BD_Polom_(Moravskoslezsk%C3%A9_Beskydy)" TargetMode="External"/><Relationship Id="rId1858" Type="http://schemas.openxmlformats.org/officeDocument/2006/relationships/hyperlink" Target="https://cs.wikipedia.org/wiki/Javorsk%C3%BD_vrch" TargetMode="External"/><Relationship Id="rId52" Type="http://schemas.openxmlformats.org/officeDocument/2006/relationships/hyperlink" Target="https://cs.wikipedia.org/wiki/%C4%8Cesk%C3%A9_st%C5%99edoho%C5%99%C3%AD" TargetMode="External"/><Relationship Id="rId1206" Type="http://schemas.openxmlformats.org/officeDocument/2006/relationships/hyperlink" Target="https://cs.wikipedia.org/wiki/Hochficht" TargetMode="External"/><Relationship Id="rId1413" Type="http://schemas.openxmlformats.org/officeDocument/2006/relationships/hyperlink" Target="http://www.mapy.cz/" TargetMode="External"/><Relationship Id="rId1620" Type="http://schemas.openxmlformats.org/officeDocument/2006/relationships/hyperlink" Target="https://cs.wikipedia.org/wiki/Vysok%C3%A1_(Vset%C3%ADnsk%C3%A9_vrchy)" TargetMode="External"/><Relationship Id="rId1718" Type="http://schemas.openxmlformats.org/officeDocument/2006/relationships/hyperlink" Target="https://cs.wikipedia.org/wiki/T%C3%A1bor_(Je%C5%A1t%C4%9Bdsko-koz%C3%A1kovsk%C3%BD_h%C5%99bet)" TargetMode="External"/><Relationship Id="rId1925" Type="http://schemas.openxmlformats.org/officeDocument/2006/relationships/hyperlink" Target="https://cs.wikipedia.org/wiki/%C4%8C%C3%A1stkov_(Petrovice_u_Su%C5%A1ice)" TargetMode="External"/><Relationship Id="rId299" Type="http://schemas.openxmlformats.org/officeDocument/2006/relationships/hyperlink" Target="https://cs.wikipedia.org/wiki/Je%C5%A1t%C4%9Bdsko-koz%C3%A1kovsk%C3%BD_h%C5%99bet" TargetMode="External"/><Relationship Id="rId2187" Type="http://schemas.openxmlformats.org/officeDocument/2006/relationships/hyperlink" Target="https://cs.wikipedia.org/wiki/Zh%C5%AF%C5%99sk%C3%A1_pl%C3%A1%C5%88" TargetMode="External"/><Relationship Id="rId159" Type="http://schemas.openxmlformats.org/officeDocument/2006/relationships/hyperlink" Target="https://cs.wikipedia.org/wiki/%C5%A0luknovsk%C3%A1_pahorkatina" TargetMode="External"/><Relationship Id="rId366" Type="http://schemas.openxmlformats.org/officeDocument/2006/relationships/hyperlink" Target="https://cs.wikipedia.org/wiki/Hanu%C5%A1ovick%C3%A1_vrchovina" TargetMode="External"/><Relationship Id="rId573" Type="http://schemas.openxmlformats.org/officeDocument/2006/relationships/hyperlink" Target="http://www.mapy.cz/" TargetMode="External"/><Relationship Id="rId780" Type="http://schemas.openxmlformats.org/officeDocument/2006/relationships/hyperlink" Target="http://www.mapy.cz/" TargetMode="External"/><Relationship Id="rId2047" Type="http://schemas.openxmlformats.org/officeDocument/2006/relationships/hyperlink" Target="https://cs.wikipedia.org/wiki/Kytlice" TargetMode="External"/><Relationship Id="rId2254" Type="http://schemas.openxmlformats.org/officeDocument/2006/relationships/hyperlink" Target="https://cs.wikipedia.org/wiki/Horka_u_Star%C3%A9_Paky" TargetMode="External"/><Relationship Id="rId226" Type="http://schemas.openxmlformats.org/officeDocument/2006/relationships/hyperlink" Target="https://cs.wikipedia.org/wiki/%C4%8Cesk%C3%A9_st%C5%99edoho%C5%99%C3%AD" TargetMode="External"/><Relationship Id="rId433" Type="http://schemas.openxmlformats.org/officeDocument/2006/relationships/hyperlink" Target="https://cs.wikipedia.org/wiki/K%C5%99eme%C5%A1nick%C3%A1_vrchovina" TargetMode="External"/><Relationship Id="rId878" Type="http://schemas.openxmlformats.org/officeDocument/2006/relationships/hyperlink" Target="http://www.mapy.cz/" TargetMode="External"/><Relationship Id="rId1063" Type="http://schemas.openxmlformats.org/officeDocument/2006/relationships/hyperlink" Target="https://cs.wikipedia.org/wiki/Ostr%C3%BD_(Moravskoslezsk%C3%A9_Beskydy)" TargetMode="External"/><Relationship Id="rId1270" Type="http://schemas.openxmlformats.org/officeDocument/2006/relationships/hyperlink" Target="https://cs.wikipedia.org/wiki/U_Slepice_(%C5%BDd%C3%A1nick%C3%BD_les)" TargetMode="External"/><Relationship Id="rId2114" Type="http://schemas.openxmlformats.org/officeDocument/2006/relationships/hyperlink" Target="https://cs.wikipedia.org/wiki/Chlumsk%C3%A1" TargetMode="External"/><Relationship Id="rId640" Type="http://schemas.openxmlformats.org/officeDocument/2006/relationships/hyperlink" Target="http://www.mapy.cz/" TargetMode="External"/><Relationship Id="rId738" Type="http://schemas.openxmlformats.org/officeDocument/2006/relationships/hyperlink" Target="http://www.mapy.cz/" TargetMode="External"/><Relationship Id="rId945" Type="http://schemas.openxmlformats.org/officeDocument/2006/relationships/hyperlink" Target="http://www.mapy.cz/" TargetMode="External"/><Relationship Id="rId1368" Type="http://schemas.openxmlformats.org/officeDocument/2006/relationships/hyperlink" Target="http://www.mapy.cz/" TargetMode="External"/><Relationship Id="rId1575" Type="http://schemas.openxmlformats.org/officeDocument/2006/relationships/hyperlink" Target="https://cs.wikipedia.org/wiki/Kleiner_Rachel" TargetMode="External"/><Relationship Id="rId1782" Type="http://schemas.openxmlformats.org/officeDocument/2006/relationships/hyperlink" Target="https://cs.wikipedia.org/wiki/Sedlo_(%C4%8Cesk%C3%A9_st%C5%99edoho%C5%99%C3%AD)" TargetMode="External"/><Relationship Id="rId2321" Type="http://schemas.openxmlformats.org/officeDocument/2006/relationships/hyperlink" Target="https://cs.wikipedia.org/wiki/T%C5%99eme%C5%A1n%C3%A1" TargetMode="External"/><Relationship Id="rId74" Type="http://schemas.openxmlformats.org/officeDocument/2006/relationships/hyperlink" Target="https://cs.wikipedia.org/wiki/%C4%8Cesk%C3%A9_st%C5%99edoho%C5%99%C3%AD" TargetMode="External"/><Relationship Id="rId500" Type="http://schemas.openxmlformats.org/officeDocument/2006/relationships/hyperlink" Target="https://cs.wikipedia.org/wiki/Hanu%C5%A1ovick%C3%A1_vrchovina" TargetMode="External"/><Relationship Id="rId805" Type="http://schemas.openxmlformats.org/officeDocument/2006/relationships/hyperlink" Target="http://www.mapy.cz/" TargetMode="External"/><Relationship Id="rId1130" Type="http://schemas.openxmlformats.org/officeDocument/2006/relationships/hyperlink" Target="https://cs.wikipedia.org/wiki/Mazova_horka" TargetMode="External"/><Relationship Id="rId1228" Type="http://schemas.openxmlformats.org/officeDocument/2006/relationships/hyperlink" Target="https://cs.wikipedia.org/wiki/%C4%8Certova_hora" TargetMode="External"/><Relationship Id="rId1435" Type="http://schemas.openxmlformats.org/officeDocument/2006/relationships/hyperlink" Target="http://www.mapy.cz/" TargetMode="External"/><Relationship Id="rId1642" Type="http://schemas.openxmlformats.org/officeDocument/2006/relationships/hyperlink" Target="https://cs.wikipedia.org/wiki/Svorov%C3%A1_hora" TargetMode="External"/><Relationship Id="rId1947" Type="http://schemas.openxmlformats.org/officeDocument/2006/relationships/hyperlink" Target="https://cs.wikipedia.org/wiki/Mal%C3%A9_Chvojno" TargetMode="External"/><Relationship Id="rId1502" Type="http://schemas.openxmlformats.org/officeDocument/2006/relationships/hyperlink" Target="https://cs.wikipedia.org/wiki/Ch%C5%99ibsk%C3%BD_vrch" TargetMode="External"/><Relationship Id="rId1807" Type="http://schemas.openxmlformats.org/officeDocument/2006/relationships/hyperlink" Target="https://cs.wikipedia.org/wiki/Perninsk%C3%BD_vrch" TargetMode="External"/><Relationship Id="rId290" Type="http://schemas.openxmlformats.org/officeDocument/2006/relationships/hyperlink" Target="https://cs.wikipedia.org/wiki/%C5%BDulovsk%C3%A1_pahorkatina" TargetMode="External"/><Relationship Id="rId388" Type="http://schemas.openxmlformats.org/officeDocument/2006/relationships/hyperlink" Target="https://cs.wikipedia.org/wiki/Broumovsk%C3%A1_vrchovina" TargetMode="External"/><Relationship Id="rId2069" Type="http://schemas.openxmlformats.org/officeDocument/2006/relationships/hyperlink" Target="https://cs.wikipedia.org/wiki/Plichtice" TargetMode="External"/><Relationship Id="rId150" Type="http://schemas.openxmlformats.org/officeDocument/2006/relationships/hyperlink" Target="https://cs.wikipedia.org/wiki/Rychlebsk%C3%A9_hory" TargetMode="External"/><Relationship Id="rId595" Type="http://schemas.openxmlformats.org/officeDocument/2006/relationships/hyperlink" Target="http://www.mapy.cz/" TargetMode="External"/><Relationship Id="rId2276" Type="http://schemas.openxmlformats.org/officeDocument/2006/relationships/hyperlink" Target="https://cs.wikipedia.org/wiki/Jakubovice_(okres_%C5%A0umperk)" TargetMode="External"/><Relationship Id="rId248" Type="http://schemas.openxmlformats.org/officeDocument/2006/relationships/hyperlink" Target="https://cs.wikipedia.org/wiki/Kru%C5%A1n%C3%A9_hory" TargetMode="External"/><Relationship Id="rId455" Type="http://schemas.openxmlformats.org/officeDocument/2006/relationships/hyperlink" Target="https://cs.wikipedia.org/wiki/Z%C3%A1b%C5%99e%C5%BEsk%C3%A1_vrchovina" TargetMode="External"/><Relationship Id="rId662" Type="http://schemas.openxmlformats.org/officeDocument/2006/relationships/hyperlink" Target="http://www.mapy.cz/" TargetMode="External"/><Relationship Id="rId1085" Type="http://schemas.openxmlformats.org/officeDocument/2006/relationships/hyperlink" Target="https://cs.wikipedia.org/wiki/Kl%C3%ADnovec" TargetMode="External"/><Relationship Id="rId1292" Type="http://schemas.openxmlformats.org/officeDocument/2006/relationships/hyperlink" Target="https://cs.wikipedia.org/wiki/Str%C3%A1%C5%BE_(Krkono%C5%A1sk%C3%A9_podh%C5%AF%C5%99%C3%AD,_630_m)" TargetMode="External"/><Relationship Id="rId2136" Type="http://schemas.openxmlformats.org/officeDocument/2006/relationships/hyperlink" Target="https://cs.wikipedia.org/wiki/%C5%A0umavsk%C3%A9_Ho%C5%A1tice" TargetMode="External"/><Relationship Id="rId108" Type="http://schemas.openxmlformats.org/officeDocument/2006/relationships/hyperlink" Target="https://cs.wikipedia.org/wiki/Jizersk%C3%A9_hory" TargetMode="External"/><Relationship Id="rId315" Type="http://schemas.openxmlformats.org/officeDocument/2006/relationships/hyperlink" Target="https://cs.wikipedia.org/wiki/%C4%8Cesk%C3%A9_st%C5%99edoho%C5%99%C3%AD" TargetMode="External"/><Relationship Id="rId522" Type="http://schemas.openxmlformats.org/officeDocument/2006/relationships/hyperlink" Target="https://cs.wikipedia.org/wiki/Doupovsk%C3%A9_hory" TargetMode="External"/><Relationship Id="rId967" Type="http://schemas.openxmlformats.org/officeDocument/2006/relationships/hyperlink" Target="http://www.mapy.cz/" TargetMode="External"/><Relationship Id="rId1152" Type="http://schemas.openxmlformats.org/officeDocument/2006/relationships/hyperlink" Target="https://cs.wikipedia.org/wiki/Sutomsk%C3%BD_vrch" TargetMode="External"/><Relationship Id="rId1597" Type="http://schemas.openxmlformats.org/officeDocument/2006/relationships/hyperlink" Target="https://cs.wikipedia.org/wiki/Lib%C3%ADn_(%C5%A0umavsk%C3%A9_podh%C5%AF%C5%99%C3%AD)" TargetMode="External"/><Relationship Id="rId2203" Type="http://schemas.openxmlformats.org/officeDocument/2006/relationships/hyperlink" Target="https://cs.wikipedia.org/wiki/Nemilkov_(Velhartice)" TargetMode="External"/><Relationship Id="rId96" Type="http://schemas.openxmlformats.org/officeDocument/2006/relationships/hyperlink" Target="https://cs.wikipedia.org/wiki/Ji%C4%8D%C3%ADnsk%C3%A1_pahorkatina" TargetMode="External"/><Relationship Id="rId827" Type="http://schemas.openxmlformats.org/officeDocument/2006/relationships/hyperlink" Target="http://www.mapy.cz/" TargetMode="External"/><Relationship Id="rId1012" Type="http://schemas.openxmlformats.org/officeDocument/2006/relationships/hyperlink" Target="https://cs.wikipedia.org/wiki/Hamersk%C3%BD_%C5%A0pi%C4%8D%C3%A1k" TargetMode="External"/><Relationship Id="rId1457" Type="http://schemas.openxmlformats.org/officeDocument/2006/relationships/hyperlink" Target="https://cs.wikipedia.org/wiki/%C4%8Cesk%C3%BD_les" TargetMode="External"/><Relationship Id="rId1664" Type="http://schemas.openxmlformats.org/officeDocument/2006/relationships/hyperlink" Target="https://cs.wikipedia.org/wiki/Ple%C5%A1ivec_(%C4%8Cesk%C3%A9_st%C5%99edoho%C5%99%C3%AD,_509_m)" TargetMode="External"/><Relationship Id="rId1871" Type="http://schemas.openxmlformats.org/officeDocument/2006/relationships/hyperlink" Target="https://cs.wikipedia.org/wiki/B%C4%9Ble%C4%8D_(%C5%A0vihovsk%C3%A1_vrchovina)" TargetMode="External"/><Relationship Id="rId1317" Type="http://schemas.openxmlformats.org/officeDocument/2006/relationships/hyperlink" Target="https://cs.wikipedia.org/wiki/Lu%C5%BEick%C3%A9_hory" TargetMode="External"/><Relationship Id="rId1524" Type="http://schemas.openxmlformats.org/officeDocument/2006/relationships/hyperlink" Target="https://cs.wikipedia.org/wiki/H%C5%AFrka_(%C4%8Ceskot%C5%99ebovsk%C3%A1_pahorkatina)" TargetMode="External"/><Relationship Id="rId1731" Type="http://schemas.openxmlformats.org/officeDocument/2006/relationships/hyperlink" Target="https://cs.wikipedia.org/wiki/Velk%C3%A1_Tisov%C3%A1" TargetMode="External"/><Relationship Id="rId1969" Type="http://schemas.openxmlformats.org/officeDocument/2006/relationships/hyperlink" Target="https://cs.wikipedia.org/wiki/Bl%C3%AD%C5%BEevedly" TargetMode="External"/><Relationship Id="rId23" Type="http://schemas.openxmlformats.org/officeDocument/2006/relationships/hyperlink" Target="https://cs.wikipedia.org/wiki/Moravskoslezsk%C3%A9_Beskydy" TargetMode="External"/><Relationship Id="rId1829" Type="http://schemas.openxmlformats.org/officeDocument/2006/relationships/hyperlink" Target="https://cs.wikipedia.org/wiki/Javorn%C3%A1_(%C5%A0umava)" TargetMode="External"/><Relationship Id="rId2298" Type="http://schemas.openxmlformats.org/officeDocument/2006/relationships/hyperlink" Target="https://cs.wikipedia.org/wiki/Mikulov_(okres_Teplice)" TargetMode="External"/><Relationship Id="rId172" Type="http://schemas.openxmlformats.org/officeDocument/2006/relationships/hyperlink" Target="https://cs.wikipedia.org/wiki/Ralsk%C3%A1_pahorkatina" TargetMode="External"/><Relationship Id="rId477" Type="http://schemas.openxmlformats.org/officeDocument/2006/relationships/hyperlink" Target="https://cs.wikipedia.org/wiki/Pra%C5%BEsk%C3%A1_plo%C5%A1ina" TargetMode="External"/><Relationship Id="rId684" Type="http://schemas.openxmlformats.org/officeDocument/2006/relationships/hyperlink" Target="http://www.mapy.cz/" TargetMode="External"/><Relationship Id="rId2060" Type="http://schemas.openxmlformats.org/officeDocument/2006/relationships/hyperlink" Target="https://cs.wikipedia.org/wiki/Bochov" TargetMode="External"/><Relationship Id="rId2158" Type="http://schemas.openxmlformats.org/officeDocument/2006/relationships/hyperlink" Target="https://cs.wikipedia.org/wiki/Kol%C5%A1ov" TargetMode="External"/><Relationship Id="rId337" Type="http://schemas.openxmlformats.org/officeDocument/2006/relationships/hyperlink" Target="https://cs.wikipedia.org/wiki/Boskovick%C3%A1_br%C3%A1zda" TargetMode="External"/><Relationship Id="rId891" Type="http://schemas.openxmlformats.org/officeDocument/2006/relationships/hyperlink" Target="http://www.mapy.cz/" TargetMode="External"/><Relationship Id="rId989" Type="http://schemas.openxmlformats.org/officeDocument/2006/relationships/hyperlink" Target="http://www.mapy.cz/" TargetMode="External"/><Relationship Id="rId2018" Type="http://schemas.openxmlformats.org/officeDocument/2006/relationships/hyperlink" Target="https://cs.wikipedia.org/wiki/%C4%8Cerno%C5%A1%C3%ADn" TargetMode="External"/><Relationship Id="rId544" Type="http://schemas.openxmlformats.org/officeDocument/2006/relationships/hyperlink" Target="http://www.mapy.cz/" TargetMode="External"/><Relationship Id="rId751" Type="http://schemas.openxmlformats.org/officeDocument/2006/relationships/hyperlink" Target="http://www.mapy.cz/" TargetMode="External"/><Relationship Id="rId849" Type="http://schemas.openxmlformats.org/officeDocument/2006/relationships/hyperlink" Target="http://www.mapy.cz/" TargetMode="External"/><Relationship Id="rId1174" Type="http://schemas.openxmlformats.org/officeDocument/2006/relationships/hyperlink" Target="https://cs.wikipedia.org/wiki/%C4%8Cern%C3%A1_sk%C3%A1la_(Krkono%C5%A1e)" TargetMode="External"/><Relationship Id="rId1381" Type="http://schemas.openxmlformats.org/officeDocument/2006/relationships/hyperlink" Target="http://www.mapy.cz/" TargetMode="External"/><Relationship Id="rId1479" Type="http://schemas.openxmlformats.org/officeDocument/2006/relationships/hyperlink" Target="https://cs.wikipedia.org/wiki/Troja%C4%8Dka" TargetMode="External"/><Relationship Id="rId1686" Type="http://schemas.openxmlformats.org/officeDocument/2006/relationships/hyperlink" Target="https://cs.wikipedia.org/wiki/Klete%C4%8Dn%C3%A1" TargetMode="External"/><Relationship Id="rId2225" Type="http://schemas.openxmlformats.org/officeDocument/2006/relationships/hyperlink" Target="https://cs.wikipedia.org/wiki/Mal%C3%A1_Prav%C4%8Dick%C3%A1_br%C3%A1na" TargetMode="External"/><Relationship Id="rId404" Type="http://schemas.openxmlformats.org/officeDocument/2006/relationships/hyperlink" Target="https://cs.wikipedia.org/wiki/B%C3%ADl%C3%A9_Karpaty" TargetMode="External"/><Relationship Id="rId611" Type="http://schemas.openxmlformats.org/officeDocument/2006/relationships/hyperlink" Target="http://www.mapy.cz/" TargetMode="External"/><Relationship Id="rId1034" Type="http://schemas.openxmlformats.org/officeDocument/2006/relationships/hyperlink" Target="https://cs.wikipedia.org/wiki/%C4%8Cub%C5%AFv_kopec_(rozhledna)" TargetMode="External"/><Relationship Id="rId1241" Type="http://schemas.openxmlformats.org/officeDocument/2006/relationships/hyperlink" Target="https://cs.wikipedia.org/wiki/Podho%C5%99%C3%AD_(Svitavsk%C3%A1_pahorkatina)" TargetMode="External"/><Relationship Id="rId1339" Type="http://schemas.openxmlformats.org/officeDocument/2006/relationships/hyperlink" Target="https://cs.wikipedia.org/wiki/Ostr%C3%BD_(%C4%8Cesk%C3%A9_st%C5%99edoho%C5%99%C3%AD,_553_m)" TargetMode="External"/><Relationship Id="rId1893" Type="http://schemas.openxmlformats.org/officeDocument/2006/relationships/hyperlink" Target="https://cs.wikipedia.org/wiki/Paseka_(Borov%C3%A1_Lada)" TargetMode="External"/><Relationship Id="rId709" Type="http://schemas.openxmlformats.org/officeDocument/2006/relationships/hyperlink" Target="http://www.mapy.cz/" TargetMode="External"/><Relationship Id="rId916" Type="http://schemas.openxmlformats.org/officeDocument/2006/relationships/hyperlink" Target="http://www.mapy.cz/" TargetMode="External"/><Relationship Id="rId1101" Type="http://schemas.openxmlformats.org/officeDocument/2006/relationships/hyperlink" Target="https://cs.wikipedia.org/wiki/Boub%C3%ADn" TargetMode="External"/><Relationship Id="rId1546" Type="http://schemas.openxmlformats.org/officeDocument/2006/relationships/hyperlink" Target="https://cs.wikipedia.org/wiki/Tobolsk%C3%BD_vrch" TargetMode="External"/><Relationship Id="rId1753" Type="http://schemas.openxmlformats.org/officeDocument/2006/relationships/hyperlink" Target="https://cs.wikipedia.org/wiki/Mravene%C4%8Dn%C3%ADk_(Hrub%C3%BD_Jesen%C3%ADk)" TargetMode="External"/><Relationship Id="rId1960" Type="http://schemas.openxmlformats.org/officeDocument/2006/relationships/hyperlink" Target="https://cs.wikipedia.org/wiki/Ludv%C3%ADkovice" TargetMode="External"/><Relationship Id="rId45" Type="http://schemas.openxmlformats.org/officeDocument/2006/relationships/hyperlink" Target="https://cs.wikipedia.org/wiki/Rychlebsk%C3%A9_hory" TargetMode="External"/><Relationship Id="rId1406" Type="http://schemas.openxmlformats.org/officeDocument/2006/relationships/hyperlink" Target="http://www.mapy.cz/" TargetMode="External"/><Relationship Id="rId1613" Type="http://schemas.openxmlformats.org/officeDocument/2006/relationships/hyperlink" Target="https://cs.wikipedia.org/wiki/Jelen%C3%AD_hora_(Kru%C5%A1n%C3%A9_hory)" TargetMode="External"/><Relationship Id="rId1820" Type="http://schemas.openxmlformats.org/officeDocument/2006/relationships/hyperlink" Target="https://cs.wikipedia.org/wiki/Dev%C4%9Bt_skal" TargetMode="External"/><Relationship Id="rId194" Type="http://schemas.openxmlformats.org/officeDocument/2006/relationships/hyperlink" Target="https://cs.wikipedia.org/wiki/Ralsk%C3%A1_pahorkatina" TargetMode="External"/><Relationship Id="rId1918" Type="http://schemas.openxmlformats.org/officeDocument/2006/relationships/hyperlink" Target="https://cs.wikipedia.org/wiki/Ma%C5%99enice" TargetMode="External"/><Relationship Id="rId2082" Type="http://schemas.openxmlformats.org/officeDocument/2006/relationships/hyperlink" Target="https://cs.wikipedia.org/wiki/Provodov" TargetMode="External"/><Relationship Id="rId261" Type="http://schemas.openxmlformats.org/officeDocument/2006/relationships/hyperlink" Target="https://cs.wikipedia.org/wiki/Lu%C5%BEick%C3%A9_hory" TargetMode="External"/><Relationship Id="rId499" Type="http://schemas.openxmlformats.org/officeDocument/2006/relationships/hyperlink" Target="https://cs.wikipedia.org/wiki/Dolnomoravsk%C3%BD_%C3%BAval" TargetMode="External"/><Relationship Id="rId359" Type="http://schemas.openxmlformats.org/officeDocument/2006/relationships/hyperlink" Target="https://cs.wikipedia.org/wiki/%C5%A0umavsk%C3%A9_podh%C5%AF%C5%99%C3%AD" TargetMode="External"/><Relationship Id="rId566" Type="http://schemas.openxmlformats.org/officeDocument/2006/relationships/hyperlink" Target="http://www.mapy.cz/" TargetMode="External"/><Relationship Id="rId773" Type="http://schemas.openxmlformats.org/officeDocument/2006/relationships/hyperlink" Target="http://www.mapy.cz/" TargetMode="External"/><Relationship Id="rId1196" Type="http://schemas.openxmlformats.org/officeDocument/2006/relationships/hyperlink" Target="https://cs.wikipedia.org/wiki/Kluk_(%C5%A0umavsk%C3%A9_podh%C5%AF%C5%99%C3%AD)" TargetMode="External"/><Relationship Id="rId2247" Type="http://schemas.openxmlformats.org/officeDocument/2006/relationships/hyperlink" Target="https://cs.wikipedia.org/wiki/Poln%C3%A1_na_%C5%A0umav%C4%9B" TargetMode="External"/><Relationship Id="rId121" Type="http://schemas.openxmlformats.org/officeDocument/2006/relationships/hyperlink" Target="https://cs.wikipedia.org/wiki/K%C5%99ivokl%C3%A1tsk%C3%A1_vrchovina" TargetMode="External"/><Relationship Id="rId219" Type="http://schemas.openxmlformats.org/officeDocument/2006/relationships/hyperlink" Target="https://cs.wikipedia.org/wiki/Vizovick%C3%A1_vrchovina" TargetMode="External"/><Relationship Id="rId426" Type="http://schemas.openxmlformats.org/officeDocument/2006/relationships/hyperlink" Target="https://cs.wikipedia.org/wiki/Ralsk%C3%A1_pahorkatina" TargetMode="External"/><Relationship Id="rId633" Type="http://schemas.openxmlformats.org/officeDocument/2006/relationships/hyperlink" Target="http://www.mapy.cz/" TargetMode="External"/><Relationship Id="rId980" Type="http://schemas.openxmlformats.org/officeDocument/2006/relationships/hyperlink" Target="http://www.mapy.cz/" TargetMode="External"/><Relationship Id="rId1056" Type="http://schemas.openxmlformats.org/officeDocument/2006/relationships/hyperlink" Target="https://cs.wikipedia.org/wiki/V%C3%BDrov_(hradi%C5%A1t%C4%9B)" TargetMode="External"/><Relationship Id="rId1263" Type="http://schemas.openxmlformats.org/officeDocument/2006/relationships/hyperlink" Target="https://cs.wikipedia.org/wiki/L%C3%A1dv%C3%AD" TargetMode="External"/><Relationship Id="rId2107" Type="http://schemas.openxmlformats.org/officeDocument/2006/relationships/hyperlink" Target="https://cs.wikipedia.org/wiki/Lukavice_(Str%C3%A1%C5%BEov)" TargetMode="External"/><Relationship Id="rId2314" Type="http://schemas.openxmlformats.org/officeDocument/2006/relationships/hyperlink" Target="https://cs.wikipedia.org/wiki/Z%C3%A1vist_(okres_Blansko)" TargetMode="External"/><Relationship Id="rId840" Type="http://schemas.openxmlformats.org/officeDocument/2006/relationships/hyperlink" Target="http://www.mapy.cz/" TargetMode="External"/><Relationship Id="rId938" Type="http://schemas.openxmlformats.org/officeDocument/2006/relationships/hyperlink" Target="http://www.mapy.cz/" TargetMode="External"/><Relationship Id="rId1470" Type="http://schemas.openxmlformats.org/officeDocument/2006/relationships/hyperlink" Target="http://www.mapy.cz/" TargetMode="External"/><Relationship Id="rId1568" Type="http://schemas.openxmlformats.org/officeDocument/2006/relationships/hyperlink" Target="https://cs.wikipedia.org/wiki/Kamenice_(%C5%BD%C4%8F%C3%A1rsk%C3%A9_vrchy)" TargetMode="External"/><Relationship Id="rId1775" Type="http://schemas.openxmlformats.org/officeDocument/2006/relationships/hyperlink" Target="http://cs.wikipedia.org/wiki/Prad%C4%9Bd" TargetMode="External"/><Relationship Id="rId67" Type="http://schemas.openxmlformats.org/officeDocument/2006/relationships/hyperlink" Target="https://cs.wikipedia.org/wiki/%C4%8Cesk%C3%A9_st%C5%99edoho%C5%99%C3%AD" TargetMode="External"/><Relationship Id="rId700" Type="http://schemas.openxmlformats.org/officeDocument/2006/relationships/hyperlink" Target="http://www.mapy.cz/" TargetMode="External"/><Relationship Id="rId1123" Type="http://schemas.openxmlformats.org/officeDocument/2006/relationships/hyperlink" Target="https://cs.wikipedia.org/wiki/Chrastensk%C3%BD_vrch" TargetMode="External"/><Relationship Id="rId1330" Type="http://schemas.openxmlformats.org/officeDocument/2006/relationships/hyperlink" Target="https://cs.wikipedia.org/wiki/%C5%BDal%C3%BD_(Krkono%C5%A1e)" TargetMode="External"/><Relationship Id="rId1428" Type="http://schemas.openxmlformats.org/officeDocument/2006/relationships/hyperlink" Target="http://www.mapy.cz/" TargetMode="External"/><Relationship Id="rId1635" Type="http://schemas.openxmlformats.org/officeDocument/2006/relationships/hyperlink" Target="https://cs.wikipedia.org/wiki/Sn%C4%9B%C5%BEka" TargetMode="External"/><Relationship Id="rId1982" Type="http://schemas.openxmlformats.org/officeDocument/2006/relationships/hyperlink" Target="https://cs.wikipedia.org/wiki/Bezd%C4%9Bz_(Ralsk%C3%A1_pahorkatina)" TargetMode="External"/><Relationship Id="rId1842" Type="http://schemas.openxmlformats.org/officeDocument/2006/relationships/hyperlink" Target="https://cs.wikipedia.org/wiki/%C5%BDebr%C3%A1k_(Vla%C5%A1imsk%C3%A1_pahorkatina)" TargetMode="External"/><Relationship Id="rId1702" Type="http://schemas.openxmlformats.org/officeDocument/2006/relationships/hyperlink" Target="https://cs.wikipedia.org/wiki/Berkovsk%C3%BD_vrch" TargetMode="External"/><Relationship Id="rId283" Type="http://schemas.openxmlformats.org/officeDocument/2006/relationships/hyperlink" Target="https://cs.wikipedia.org/wiki/D%C4%9B%C4%8D%C3%ADnsk%C3%A1_vrchovina" TargetMode="External"/><Relationship Id="rId490" Type="http://schemas.openxmlformats.org/officeDocument/2006/relationships/hyperlink" Target="https://cs.wikipedia.org/wiki/%C4%8Cesk%C3%A9_st%C5%99edoho%C5%99%C3%AD" TargetMode="External"/><Relationship Id="rId2171" Type="http://schemas.openxmlformats.org/officeDocument/2006/relationships/hyperlink" Target="https://cs.wikipedia.org/wiki/Moravsk%C3%BD_Ko%C4%8Dov" TargetMode="External"/><Relationship Id="rId143" Type="http://schemas.openxmlformats.org/officeDocument/2006/relationships/hyperlink" Target="https://cs.wikipedia.org/wiki/Podorlick%C3%A1_pahorkatina" TargetMode="External"/><Relationship Id="rId350" Type="http://schemas.openxmlformats.org/officeDocument/2006/relationships/hyperlink" Target="https://cs.wikipedia.org/wiki/Hornosvrateck%C3%A1_vrchovina" TargetMode="External"/><Relationship Id="rId588" Type="http://schemas.openxmlformats.org/officeDocument/2006/relationships/hyperlink" Target="http://www.mapy.cz/" TargetMode="External"/><Relationship Id="rId795" Type="http://schemas.openxmlformats.org/officeDocument/2006/relationships/hyperlink" Target="http://www.mapy.cz/" TargetMode="External"/><Relationship Id="rId2031" Type="http://schemas.openxmlformats.org/officeDocument/2006/relationships/hyperlink" Target="https://cs.wikipedia.org/wiki/Kr%C3%A1sn%C3%A1_L%C3%ADpa" TargetMode="External"/><Relationship Id="rId2269" Type="http://schemas.openxmlformats.org/officeDocument/2006/relationships/hyperlink" Target="https://cs.wikipedia.org/wiki/Lu%C5%BEec_pod_Smrkem" TargetMode="External"/><Relationship Id="rId9" Type="http://schemas.openxmlformats.org/officeDocument/2006/relationships/hyperlink" Target="https://cs.wikipedia.org/wiki/Kr%C3%A1lick%C3%BD_Sn%C4%9B%C5%BEn%C3%ADk_(poho%C5%99%C3%AD)" TargetMode="External"/><Relationship Id="rId210" Type="http://schemas.openxmlformats.org/officeDocument/2006/relationships/hyperlink" Target="https://cs.wikipedia.org/wiki/%C5%A0umava" TargetMode="External"/><Relationship Id="rId448" Type="http://schemas.openxmlformats.org/officeDocument/2006/relationships/hyperlink" Target="https://cs.wikipedia.org/wiki/%C5%A0luknovsk%C3%A1_pahorkatina" TargetMode="External"/><Relationship Id="rId655" Type="http://schemas.openxmlformats.org/officeDocument/2006/relationships/hyperlink" Target="http://www.mapy.cz/" TargetMode="External"/><Relationship Id="rId862" Type="http://schemas.openxmlformats.org/officeDocument/2006/relationships/hyperlink" Target="http://www.mapy.cz/" TargetMode="External"/><Relationship Id="rId1078" Type="http://schemas.openxmlformats.org/officeDocument/2006/relationships/hyperlink" Target="https://cs.wikipedia.org/wiki/Lys%C3%BD_vrch_(Jizersk%C3%A9_hory)" TargetMode="External"/><Relationship Id="rId1285" Type="http://schemas.openxmlformats.org/officeDocument/2006/relationships/hyperlink" Target="https://cs.wikipedia.org/wiki/Turov_(Broumovsk%C3%A1_vrchovina)" TargetMode="External"/><Relationship Id="rId1492" Type="http://schemas.openxmlformats.org/officeDocument/2006/relationships/hyperlink" Target="https://cs.wikipedia.org/wiki/Tode%C5%88sk%C3%A1_hora" TargetMode="External"/><Relationship Id="rId2129" Type="http://schemas.openxmlformats.org/officeDocument/2006/relationships/hyperlink" Target="https://cs.wikipedia.org/wiki/Skalka_(Podbeskydsk%C3%A1_pahorkatina)" TargetMode="External"/><Relationship Id="rId2336" Type="http://schemas.openxmlformats.org/officeDocument/2006/relationships/hyperlink" Target="https://cs.wikipedia.org/wiki/Dub_(Ralsk%C3%A1_pahorkatina)" TargetMode="External"/><Relationship Id="rId308" Type="http://schemas.openxmlformats.org/officeDocument/2006/relationships/hyperlink" Target="https://cs.wikipedia.org/wiki/Ji%C4%8D%C3%ADnsk%C3%A1_pahorkatina" TargetMode="External"/><Relationship Id="rId515" Type="http://schemas.openxmlformats.org/officeDocument/2006/relationships/hyperlink" Target="https://cs.wikipedia.org/wiki/Zlatohorsk%C3%A1_vrchovina" TargetMode="External"/><Relationship Id="rId722" Type="http://schemas.openxmlformats.org/officeDocument/2006/relationships/hyperlink" Target="http://www.mapy.cz/" TargetMode="External"/><Relationship Id="rId1145" Type="http://schemas.openxmlformats.org/officeDocument/2006/relationships/hyperlink" Target="https://cs.wikipedia.org/wiki/Doubravsk%C3%A1_hora" TargetMode="External"/><Relationship Id="rId1352" Type="http://schemas.openxmlformats.org/officeDocument/2006/relationships/hyperlink" Target="https://cs.wikipedia.org/wiki/%C5%A0umavsk%C3%A9_podh%C5%AF%C5%99%C3%AD" TargetMode="External"/><Relationship Id="rId1797" Type="http://schemas.openxmlformats.org/officeDocument/2006/relationships/hyperlink" Target="https://cs.wikipedia.org/wiki/Chlum_(%C5%A0umava)" TargetMode="External"/><Relationship Id="rId89" Type="http://schemas.openxmlformats.org/officeDocument/2006/relationships/hyperlink" Target="https://cs.wikipedia.org/wiki/%C5%A0umava" TargetMode="External"/><Relationship Id="rId1005" Type="http://schemas.openxmlformats.org/officeDocument/2006/relationships/hyperlink" Target="https://cs.wikipedia.org/wiki/Kru%C5%A1n%C3%A1_hora" TargetMode="External"/><Relationship Id="rId1212" Type="http://schemas.openxmlformats.org/officeDocument/2006/relationships/hyperlink" Target="https://cs.wikipedia.org/wiki/Hradisko_(Javo%C5%99ick%C3%A1_vrchovina)" TargetMode="External"/><Relationship Id="rId1657" Type="http://schemas.openxmlformats.org/officeDocument/2006/relationships/hyperlink" Target="https://cs.wikipedia.org/wiki/Hradi%C5%A1%C5%A5any_(%C4%8Cesk%C3%A9_st%C5%99edoho%C5%99%C3%AD)" TargetMode="External"/><Relationship Id="rId1864" Type="http://schemas.openxmlformats.org/officeDocument/2006/relationships/hyperlink" Target="https://cs.wikipedia.org/wiki/Ple%C5%A1n%C3%BD" TargetMode="External"/><Relationship Id="rId1517" Type="http://schemas.openxmlformats.org/officeDocument/2006/relationships/hyperlink" Target="https://cs.wikipedia.org/wiki/Vysok%C3%BD_Tok" TargetMode="External"/><Relationship Id="rId1724" Type="http://schemas.openxmlformats.org/officeDocument/2006/relationships/hyperlink" Target="https://cs.wikipedia.org/wiki/P%C4%9Bnkav%C4%8D%C3%AD_vrch_(Lu%C5%BEick%C3%A9_hory)" TargetMode="External"/><Relationship Id="rId16" Type="http://schemas.openxmlformats.org/officeDocument/2006/relationships/hyperlink" Target="https://cs.wikipedia.org/wiki/Ralsk%C3%A1_pahorkatina" TargetMode="External"/><Relationship Id="rId1931" Type="http://schemas.openxmlformats.org/officeDocument/2006/relationships/hyperlink" Target="https://cs.wikipedia.org/wiki/Love%C4%8Dkovice" TargetMode="External"/><Relationship Id="rId2193" Type="http://schemas.openxmlformats.org/officeDocument/2006/relationships/hyperlink" Target="https://cs.wikipedia.org/wiki/V%C4%9Bckovice" TargetMode="External"/><Relationship Id="rId165" Type="http://schemas.openxmlformats.org/officeDocument/2006/relationships/hyperlink" Target="https://cs.wikipedia.org/wiki/Podbeskydsk%C3%A1_pahorkatina" TargetMode="External"/><Relationship Id="rId372" Type="http://schemas.openxmlformats.org/officeDocument/2006/relationships/hyperlink" Target="https://cs.wikipedia.org/wiki/Jizersk%C3%A9_hory" TargetMode="External"/><Relationship Id="rId677" Type="http://schemas.openxmlformats.org/officeDocument/2006/relationships/hyperlink" Target="http://www.mapy.cz/" TargetMode="External"/><Relationship Id="rId2053" Type="http://schemas.openxmlformats.org/officeDocument/2006/relationships/hyperlink" Target="https://cs.wikipedia.org/wiki/Tis%C3%A1" TargetMode="External"/><Relationship Id="rId2260" Type="http://schemas.openxmlformats.org/officeDocument/2006/relationships/hyperlink" Target="https://cs.wikipedia.org/wiki/%C4%8Castrov" TargetMode="External"/><Relationship Id="rId232" Type="http://schemas.openxmlformats.org/officeDocument/2006/relationships/hyperlink" Target="https://cs.wikipedia.org/wiki/Jizersk%C3%A9_hory" TargetMode="External"/><Relationship Id="rId884" Type="http://schemas.openxmlformats.org/officeDocument/2006/relationships/hyperlink" Target="http://www.mapy.cz/" TargetMode="External"/><Relationship Id="rId2120" Type="http://schemas.openxmlformats.org/officeDocument/2006/relationships/hyperlink" Target="https://cs.wikipedia.org/wiki/P%C5%99edn%C3%AD_Arno%C5%A1tov" TargetMode="External"/><Relationship Id="rId537" Type="http://schemas.openxmlformats.org/officeDocument/2006/relationships/hyperlink" Target="https://cs.wikipedia.org/wiki/Moravskoslezsk%C3%A9_Beskydy" TargetMode="External"/><Relationship Id="rId744" Type="http://schemas.openxmlformats.org/officeDocument/2006/relationships/hyperlink" Target="http://www.mapy.cz/" TargetMode="External"/><Relationship Id="rId951" Type="http://schemas.openxmlformats.org/officeDocument/2006/relationships/hyperlink" Target="http://www.mapy.cz/" TargetMode="External"/><Relationship Id="rId1167" Type="http://schemas.openxmlformats.org/officeDocument/2006/relationships/hyperlink" Target="https://cs.wikipedia.org/wiki/Pa%C5%99ez_(%C4%8Cesk%C3%A9_st%C5%99edoho%C5%99%C3%AD)" TargetMode="External"/><Relationship Id="rId1374" Type="http://schemas.openxmlformats.org/officeDocument/2006/relationships/hyperlink" Target="http://www.mapy.cz/" TargetMode="External"/><Relationship Id="rId1581" Type="http://schemas.openxmlformats.org/officeDocument/2006/relationships/hyperlink" Target="https://cs.wikipedia.org/wiki/Kn%C3%AD%C5%BEec%C3%AD_stolec" TargetMode="External"/><Relationship Id="rId1679" Type="http://schemas.openxmlformats.org/officeDocument/2006/relationships/hyperlink" Target="https://cs.wikipedia.org/wiki/Doubravsk%C3%A1_hora" TargetMode="External"/><Relationship Id="rId2218" Type="http://schemas.openxmlformats.org/officeDocument/2006/relationships/hyperlink" Target="https://cs.wikipedia.org/wiki/Nal%C5%BEovice" TargetMode="External"/><Relationship Id="rId80" Type="http://schemas.openxmlformats.org/officeDocument/2006/relationships/hyperlink" Target="https://cs.wikipedia.org/wiki/%C5%A0umava" TargetMode="External"/><Relationship Id="rId604" Type="http://schemas.openxmlformats.org/officeDocument/2006/relationships/hyperlink" Target="http://www.mapy.cz/" TargetMode="External"/><Relationship Id="rId811" Type="http://schemas.openxmlformats.org/officeDocument/2006/relationships/hyperlink" Target="http://www.mapy.cz/" TargetMode="External"/><Relationship Id="rId1027" Type="http://schemas.openxmlformats.org/officeDocument/2006/relationships/hyperlink" Target="https://cs.wikipedia.org/wiki/Maxinec" TargetMode="External"/><Relationship Id="rId1234" Type="http://schemas.openxmlformats.org/officeDocument/2006/relationships/hyperlink" Target="https://cs.wikipedia.org/wiki/Pecn%C3%BD_(Bene%C5%A1ovsk%C3%A1_pahorkatina)" TargetMode="External"/><Relationship Id="rId1441" Type="http://schemas.openxmlformats.org/officeDocument/2006/relationships/hyperlink" Target="https://cs.wikipedia.org/wiki/%C4%8Cihadlo_(Bene%C5%A1ovsk%C3%A1_pahorkatina)" TargetMode="External"/><Relationship Id="rId1886" Type="http://schemas.openxmlformats.org/officeDocument/2006/relationships/hyperlink" Target="https://cs.wikipedia.org/wiki/Smolov_(B%C4%9Bl%C3%A1_nad_Radbuzou)" TargetMode="External"/><Relationship Id="rId909" Type="http://schemas.openxmlformats.org/officeDocument/2006/relationships/hyperlink" Target="http://www.mapy.cz/" TargetMode="External"/><Relationship Id="rId1301" Type="http://schemas.openxmlformats.org/officeDocument/2006/relationships/hyperlink" Target="https://cs.wikipedia.org/w/index.php?title=G%C3%ADrov%C3%A1" TargetMode="External"/><Relationship Id="rId1539" Type="http://schemas.openxmlformats.org/officeDocument/2006/relationships/hyperlink" Target="https://cs.wikipedia.org/wiki/Ne%C5%A1t%C4%9Btick%C3%A1_hora" TargetMode="External"/><Relationship Id="rId1746" Type="http://schemas.openxmlformats.org/officeDocument/2006/relationships/hyperlink" Target="https://cs.wikipedia.org/wiki/Jizera_(hora)" TargetMode="External"/><Relationship Id="rId1953" Type="http://schemas.openxmlformats.org/officeDocument/2006/relationships/hyperlink" Target="https://cs.wikipedia.org/wiki/Hrdo%C5%88ovice" TargetMode="External"/><Relationship Id="rId38" Type="http://schemas.openxmlformats.org/officeDocument/2006/relationships/hyperlink" Target="https://cs.wikipedia.org/wiki/Ralsk%C3%A1_pahorkatina" TargetMode="External"/><Relationship Id="rId1606" Type="http://schemas.openxmlformats.org/officeDocument/2006/relationships/hyperlink" Target="http://cs.wikipedia.org/wiki/%C5%BD%C3%A1rov%C3%BD_vrch" TargetMode="External"/><Relationship Id="rId1813" Type="http://schemas.openxmlformats.org/officeDocument/2006/relationships/hyperlink" Target="https://cs.wikipedia.org/wiki/Hrani%C4%8Dn%C3%ADk" TargetMode="External"/><Relationship Id="rId187" Type="http://schemas.openxmlformats.org/officeDocument/2006/relationships/hyperlink" Target="https://cs.wikipedia.org/wiki/%C5%A0umava" TargetMode="External"/><Relationship Id="rId394" Type="http://schemas.openxmlformats.org/officeDocument/2006/relationships/hyperlink" Target="https://cs.wikipedia.org/wiki/%C5%A0luknovsk%C3%A1_pahorkatina" TargetMode="External"/><Relationship Id="rId2075" Type="http://schemas.openxmlformats.org/officeDocument/2006/relationships/hyperlink" Target="https://cs.wikipedia.org/wiki/Silnice_I/19" TargetMode="External"/><Relationship Id="rId2282" Type="http://schemas.openxmlformats.org/officeDocument/2006/relationships/hyperlink" Target="https://cs.wikipedia.org/wiki/%C5%BDd%C3%ADrec_nad_Doubravou" TargetMode="External"/><Relationship Id="rId254" Type="http://schemas.openxmlformats.org/officeDocument/2006/relationships/hyperlink" Target="https://cs.wikipedia.org/wiki/%C5%A0umavsk%C3%A9_podh%C5%AF%C5%99%C3%AD" TargetMode="External"/><Relationship Id="rId699" Type="http://schemas.openxmlformats.org/officeDocument/2006/relationships/hyperlink" Target="http://www.mapy.cz/" TargetMode="External"/><Relationship Id="rId1091" Type="http://schemas.openxmlformats.org/officeDocument/2006/relationships/hyperlink" Target="https://cs.wikipedia.org/wiki/%C4%8Cern%C3%BD_les_(%C5%A0umava)" TargetMode="External"/><Relationship Id="rId114" Type="http://schemas.openxmlformats.org/officeDocument/2006/relationships/hyperlink" Target="https://cs.wikipedia.org/wiki/Krkono%C5%A1e" TargetMode="External"/><Relationship Id="rId461" Type="http://schemas.openxmlformats.org/officeDocument/2006/relationships/hyperlink" Target="https://cs.wikipedia.org/wiki/Novohradsk%C3%A9_podh%C5%AF%C5%99%C3%AD" TargetMode="External"/><Relationship Id="rId559" Type="http://schemas.openxmlformats.org/officeDocument/2006/relationships/hyperlink" Target="http://www.mapy.cz/" TargetMode="External"/><Relationship Id="rId766" Type="http://schemas.openxmlformats.org/officeDocument/2006/relationships/hyperlink" Target="http://www.mapy.cz/" TargetMode="External"/><Relationship Id="rId1189" Type="http://schemas.openxmlformats.org/officeDocument/2006/relationships/hyperlink" Target="https://cs.wikipedia.org/wiki/Poledn%C3%ADk_(%C5%A0umava)" TargetMode="External"/><Relationship Id="rId1396" Type="http://schemas.openxmlformats.org/officeDocument/2006/relationships/hyperlink" Target="http://www.mapy.cz/" TargetMode="External"/><Relationship Id="rId2142" Type="http://schemas.openxmlformats.org/officeDocument/2006/relationships/hyperlink" Target="https://cs.wikipedia.org/wiki/Moravsk%C3%BD_Krumlov" TargetMode="External"/><Relationship Id="rId321" Type="http://schemas.openxmlformats.org/officeDocument/2006/relationships/hyperlink" Target="https://cs.wikipedia.org/wiki/Doupovsk%C3%A9_hory" TargetMode="External"/><Relationship Id="rId419" Type="http://schemas.openxmlformats.org/officeDocument/2006/relationships/hyperlink" Target="https://cs.wikipedia.org/wiki/%C5%A0umava" TargetMode="External"/><Relationship Id="rId626" Type="http://schemas.openxmlformats.org/officeDocument/2006/relationships/hyperlink" Target="http://www.mapy.cz/" TargetMode="External"/><Relationship Id="rId973" Type="http://schemas.openxmlformats.org/officeDocument/2006/relationships/hyperlink" Target="http://www.mapy.cz/" TargetMode="External"/><Relationship Id="rId1049" Type="http://schemas.openxmlformats.org/officeDocument/2006/relationships/hyperlink" Target="https://cs.wikipedia.org/wiki/Makyta" TargetMode="External"/><Relationship Id="rId1256" Type="http://schemas.openxmlformats.org/officeDocument/2006/relationships/hyperlink" Target="https://cs.wikipedia.org/wiki/Vartovna" TargetMode="External"/><Relationship Id="rId2002" Type="http://schemas.openxmlformats.org/officeDocument/2006/relationships/hyperlink" Target="https://cs.wikipedia.org/wiki/Rud%C3%ADkovy" TargetMode="External"/><Relationship Id="rId2307" Type="http://schemas.openxmlformats.org/officeDocument/2006/relationships/hyperlink" Target="https://cs.wikipedia.org/wiki/Hustope%C4%8De" TargetMode="External"/><Relationship Id="rId833" Type="http://schemas.openxmlformats.org/officeDocument/2006/relationships/hyperlink" Target="http://www.mapy.cz/" TargetMode="External"/><Relationship Id="rId1116" Type="http://schemas.openxmlformats.org/officeDocument/2006/relationships/hyperlink" Target="https://cs.wikipedia.org/wiki/Pecopala" TargetMode="External"/><Relationship Id="rId1463" Type="http://schemas.openxmlformats.org/officeDocument/2006/relationships/hyperlink" Target="https://cs.wikipedia.org/wiki/%C5%A0umava" TargetMode="External"/><Relationship Id="rId1670" Type="http://schemas.openxmlformats.org/officeDocument/2006/relationships/hyperlink" Target="https://cs.wikipedia.org/wiki/Ressl" TargetMode="External"/><Relationship Id="rId1768" Type="http://schemas.openxmlformats.org/officeDocument/2006/relationships/hyperlink" Target="https://cs.wikipedia.org/wiki/Sedlo_(%C5%A0umavsk%C3%A9_podh%C5%AF%C5%99%C3%AD)" TargetMode="External"/><Relationship Id="rId900" Type="http://schemas.openxmlformats.org/officeDocument/2006/relationships/hyperlink" Target="http://www.mapy.cz/" TargetMode="External"/><Relationship Id="rId1323" Type="http://schemas.openxmlformats.org/officeDocument/2006/relationships/hyperlink" Target="https://cs.wikipedia.org/wiki/P%C5%99%C3%AD%C4%8Dn%C3%BD_vrch" TargetMode="External"/><Relationship Id="rId1530" Type="http://schemas.openxmlformats.org/officeDocument/2006/relationships/hyperlink" Target="https://cs.wikipedia.org/wiki/%C5%98edice_(Je%C5%A1t%C4%9Bdsko-koz%C3%A1kovsk%C3%BD_h%C5%99bet)" TargetMode="External"/><Relationship Id="rId1628" Type="http://schemas.openxmlformats.org/officeDocument/2006/relationships/hyperlink" Target="http://cs.wikipedia.org/wiki/Myslivna_(Novohradsk%C3%A9_hory)" TargetMode="External"/><Relationship Id="rId1975" Type="http://schemas.openxmlformats.org/officeDocument/2006/relationships/hyperlink" Target="https://cs.wikipedia.org/wiki/Ran%C3%A1_(okres_Louny)" TargetMode="External"/><Relationship Id="rId1835" Type="http://schemas.openxmlformats.org/officeDocument/2006/relationships/hyperlink" Target="https://cs.wikipedia.org/wiki/%C5%BDebr%C3%A1k_(Vla%C5%A1imsk%C3%A1_pahorkatina)" TargetMode="External"/><Relationship Id="rId1902" Type="http://schemas.openxmlformats.org/officeDocument/2006/relationships/hyperlink" Target="https://cs.wikipedia.org/wiki/Jihlava" TargetMode="External"/><Relationship Id="rId2097" Type="http://schemas.openxmlformats.org/officeDocument/2006/relationships/hyperlink" Target="https://cs.wikipedia.org/wiki/Dlouho%C5%88ovice" TargetMode="External"/><Relationship Id="rId276" Type="http://schemas.openxmlformats.org/officeDocument/2006/relationships/hyperlink" Target="https://cs.wikipedia.org/wiki/Podbeskydsk%C3%A1_pahorkatina" TargetMode="External"/><Relationship Id="rId483" Type="http://schemas.openxmlformats.org/officeDocument/2006/relationships/hyperlink" Target="https://cs.wikipedia.org/wiki/Je%C5%A1t%C4%9Bdsko-koz%C3%A1kovsk%C3%BD_h%C5%99bet" TargetMode="External"/><Relationship Id="rId690" Type="http://schemas.openxmlformats.org/officeDocument/2006/relationships/hyperlink" Target="http://www.mapy.cz/" TargetMode="External"/><Relationship Id="rId2164" Type="http://schemas.openxmlformats.org/officeDocument/2006/relationships/hyperlink" Target="https://cs.wikipedia.org/wiki/Kotvina" TargetMode="External"/><Relationship Id="rId136" Type="http://schemas.openxmlformats.org/officeDocument/2006/relationships/hyperlink" Target="https://cs.wikipedia.org/wiki/Boskovick%C3%A1_br%C3%A1zda" TargetMode="External"/><Relationship Id="rId343" Type="http://schemas.openxmlformats.org/officeDocument/2006/relationships/hyperlink" Target="https://cs.wikipedia.org/wiki/Svitavsk%C3%A1_pahorkatina" TargetMode="External"/><Relationship Id="rId550" Type="http://schemas.openxmlformats.org/officeDocument/2006/relationships/hyperlink" Target="http://www.mapy.cz/" TargetMode="External"/><Relationship Id="rId788" Type="http://schemas.openxmlformats.org/officeDocument/2006/relationships/hyperlink" Target="http://www.mapy.cz/" TargetMode="External"/><Relationship Id="rId995" Type="http://schemas.openxmlformats.org/officeDocument/2006/relationships/hyperlink" Target="http://www.mapy.cz/" TargetMode="External"/><Relationship Id="rId1180" Type="http://schemas.openxmlformats.org/officeDocument/2006/relationships/hyperlink" Target="https://cs.wikipedia.org/wiki/Sochov%C3%A1" TargetMode="External"/><Relationship Id="rId2024" Type="http://schemas.openxmlformats.org/officeDocument/2006/relationships/hyperlink" Target="https://cs.wikipedia.org/wiki/Silnice_I/45" TargetMode="External"/><Relationship Id="rId2231" Type="http://schemas.openxmlformats.org/officeDocument/2006/relationships/hyperlink" Target="https://cs.wikipedia.org/wiki/%C5%A0t%C4%9Brb%C5%AF_louka" TargetMode="External"/><Relationship Id="rId203" Type="http://schemas.openxmlformats.org/officeDocument/2006/relationships/hyperlink" Target="https://cs.wikipedia.org/wiki/Tepelsk%C3%A1_vrchovina" TargetMode="External"/><Relationship Id="rId648" Type="http://schemas.openxmlformats.org/officeDocument/2006/relationships/hyperlink" Target="http://www.mapy.cz/" TargetMode="External"/><Relationship Id="rId855" Type="http://schemas.openxmlformats.org/officeDocument/2006/relationships/hyperlink" Target="http://www.mapy.cz/" TargetMode="External"/><Relationship Id="rId1040" Type="http://schemas.openxmlformats.org/officeDocument/2006/relationships/hyperlink" Target="https://cs.wikipedia.org/wiki/Kamenn%C3%BD_vrch_(Hanu%C5%A1ovick%C3%A1_vrchovina)" TargetMode="External"/><Relationship Id="rId1278" Type="http://schemas.openxmlformats.org/officeDocument/2006/relationships/hyperlink" Target="https://cs.wikipedia.org/wiki/Partyz%C3%A1nsk%C3%BD_vrch" TargetMode="External"/><Relationship Id="rId1485" Type="http://schemas.openxmlformats.org/officeDocument/2006/relationships/hyperlink" Target="https://cs.wikipedia.org/wiki/Slune%C4%8Dn%C3%A1_(N%C3%ADzk%C3%BD_Jesen%C3%ADk)" TargetMode="External"/><Relationship Id="rId1692" Type="http://schemas.openxmlformats.org/officeDocument/2006/relationships/hyperlink" Target="https://cs.wikipedia.org/wiki/Mal%C3%BD_V%C3%A1penn%C3%BD" TargetMode="External"/><Relationship Id="rId2329" Type="http://schemas.openxmlformats.org/officeDocument/2006/relationships/hyperlink" Target="https://cs.wikipedia.org/wiki/Nov%C3%A1_Ves_(%C4%8C%C3%ADm%C4%9B%C5%99)" TargetMode="External"/><Relationship Id="rId410" Type="http://schemas.openxmlformats.org/officeDocument/2006/relationships/hyperlink" Target="https://cs.wikipedia.org/wiki/%C5%BDd%C3%A1nick%C3%BD_les" TargetMode="External"/><Relationship Id="rId508" Type="http://schemas.openxmlformats.org/officeDocument/2006/relationships/hyperlink" Target="https://cs.wikipedia.org/wiki/Bene%C5%A1ovsk%C3%A1_pahorkatina" TargetMode="External"/><Relationship Id="rId715" Type="http://schemas.openxmlformats.org/officeDocument/2006/relationships/hyperlink" Target="http://www.mapy.cz/" TargetMode="External"/><Relationship Id="rId922" Type="http://schemas.openxmlformats.org/officeDocument/2006/relationships/hyperlink" Target="http://www.mapy.cz/" TargetMode="External"/><Relationship Id="rId1138" Type="http://schemas.openxmlformats.org/officeDocument/2006/relationships/hyperlink" Target="https://cs.wikipedia.org/wiki/Z%C3%A1meck%C3%BD_vrch_(%C4%8Cesk%C3%A9_st%C5%99edoho%C5%99%C3%AD,_530_m)" TargetMode="External"/><Relationship Id="rId1345" Type="http://schemas.openxmlformats.org/officeDocument/2006/relationships/hyperlink" Target="https://cs.wikipedia.org/wiki/Va%C5%88ovsk%C3%BD_vrch" TargetMode="External"/><Relationship Id="rId1552" Type="http://schemas.openxmlformats.org/officeDocument/2006/relationships/hyperlink" Target="https://cs.wikipedia.org/wiki/Javorov%C3%A1_sk%C3%A1la" TargetMode="External"/><Relationship Id="rId1997" Type="http://schemas.openxmlformats.org/officeDocument/2006/relationships/hyperlink" Target="https://cs.wikipedia.org/wiki/Vodn%C3%AD_n%C3%A1dr%C5%BE_P%C5%99%C3%ADse%C4%8Dnice" TargetMode="External"/><Relationship Id="rId1205" Type="http://schemas.openxmlformats.org/officeDocument/2006/relationships/hyperlink" Target="https://cs.wikipedia.org/wiki/Bucht%C5%AFv_kopec" TargetMode="External"/><Relationship Id="rId1857" Type="http://schemas.openxmlformats.org/officeDocument/2006/relationships/hyperlink" Target="https://cs.wikipedia.org/wiki/Javorsk%C3%BD_vrch" TargetMode="External"/><Relationship Id="rId51" Type="http://schemas.openxmlformats.org/officeDocument/2006/relationships/hyperlink" Target="https://cs.wikipedia.org/wiki/Podbeskydsk%C3%A1_pahorkatina" TargetMode="External"/><Relationship Id="rId1412" Type="http://schemas.openxmlformats.org/officeDocument/2006/relationships/hyperlink" Target="http://www.mapy.cz/" TargetMode="External"/><Relationship Id="rId1717" Type="http://schemas.openxmlformats.org/officeDocument/2006/relationships/hyperlink" Target="https://cs.wikipedia.org/wiki/Vlho%C5%A1%C5%A5_(Ralsk%C3%A1_pahorkatina)" TargetMode="External"/><Relationship Id="rId1924" Type="http://schemas.openxmlformats.org/officeDocument/2006/relationships/hyperlink" Target="https://cs.wikipedia.org/wiki/P%C5%99emyslovsk%C3%A9_sedlo" TargetMode="External"/><Relationship Id="rId298" Type="http://schemas.openxmlformats.org/officeDocument/2006/relationships/hyperlink" Target="https://cs.wikipedia.org/wiki/%C5%A0umavsk%C3%A9_podh%C5%AF%C5%99%C3%AD" TargetMode="External"/><Relationship Id="rId158" Type="http://schemas.openxmlformats.org/officeDocument/2006/relationships/hyperlink" Target="https://cs.wikipedia.org/wiki/Hanu%C5%A1ovick%C3%A1_vrchovina" TargetMode="External"/><Relationship Id="rId2186" Type="http://schemas.openxmlformats.org/officeDocument/2006/relationships/hyperlink" Target="https://cs.wikipedia.org/wiki/Malhostovice" TargetMode="External"/><Relationship Id="rId365" Type="http://schemas.openxmlformats.org/officeDocument/2006/relationships/hyperlink" Target="https://cs.wikipedia.org/wiki/%C5%BDelezn%C3%A9_hory" TargetMode="External"/><Relationship Id="rId572" Type="http://schemas.openxmlformats.org/officeDocument/2006/relationships/hyperlink" Target="http://www.mapy.cz/" TargetMode="External"/><Relationship Id="rId2046" Type="http://schemas.openxmlformats.org/officeDocument/2006/relationships/hyperlink" Target="https://cs.wikipedia.org/wiki/Ji%C5%99ice_(okres_Pelh%C5%99imov)" TargetMode="External"/><Relationship Id="rId2253" Type="http://schemas.openxmlformats.org/officeDocument/2006/relationships/hyperlink" Target="https://cs.wikipedia.org/wiki/Na_%C4%8Cihadle" TargetMode="External"/><Relationship Id="rId225" Type="http://schemas.openxmlformats.org/officeDocument/2006/relationships/hyperlink" Target="https://cs.wikipedia.org/wiki/Brdsk%C3%A1_vrchovina" TargetMode="External"/><Relationship Id="rId432" Type="http://schemas.openxmlformats.org/officeDocument/2006/relationships/hyperlink" Target="https://cs.wikipedia.org/wiki/Hornosvrateck%C3%A1_vrchovina" TargetMode="External"/><Relationship Id="rId877" Type="http://schemas.openxmlformats.org/officeDocument/2006/relationships/hyperlink" Target="http://www.mapy.cz/" TargetMode="External"/><Relationship Id="rId1062" Type="http://schemas.openxmlformats.org/officeDocument/2006/relationships/hyperlink" Target="http://cs.wikipedia.org/wiki/%C4%8Cerven%C3%A1_hora_(Hrub%C3%BD_Jesen%C3%ADk)" TargetMode="External"/><Relationship Id="rId2113" Type="http://schemas.openxmlformats.org/officeDocument/2006/relationships/hyperlink" Target="https://cs.wikipedia.org/wiki/Malonice_(Kolinec)" TargetMode="External"/><Relationship Id="rId2320" Type="http://schemas.openxmlformats.org/officeDocument/2006/relationships/hyperlink" Target="https://cs.wikipedia.org/wiki/Prost%C5%99edn%C3%AD_Lhota" TargetMode="External"/><Relationship Id="rId737" Type="http://schemas.openxmlformats.org/officeDocument/2006/relationships/hyperlink" Target="http://www.mapy.cz/" TargetMode="External"/><Relationship Id="rId944" Type="http://schemas.openxmlformats.org/officeDocument/2006/relationships/hyperlink" Target="http://www.mapy.cz/" TargetMode="External"/><Relationship Id="rId1367" Type="http://schemas.openxmlformats.org/officeDocument/2006/relationships/hyperlink" Target="http://www.mapy.cz/" TargetMode="External"/><Relationship Id="rId1574" Type="http://schemas.openxmlformats.org/officeDocument/2006/relationships/hyperlink" Target="https://cs.wikipedia.org/wiki/%C4%8Cern%C3%A1_hora_(%C5%A0umava)" TargetMode="External"/><Relationship Id="rId1781" Type="http://schemas.openxmlformats.org/officeDocument/2006/relationships/hyperlink" Target="https://cs.wikipedia.org/wiki/Ralsko_(Ralsk%C3%A1_pahorkatina)" TargetMode="External"/><Relationship Id="rId73" Type="http://schemas.openxmlformats.org/officeDocument/2006/relationships/hyperlink" Target="https://cs.wikipedia.org/wiki/%C5%A0vihovsk%C3%A1_vrchovina" TargetMode="External"/><Relationship Id="rId804" Type="http://schemas.openxmlformats.org/officeDocument/2006/relationships/hyperlink" Target="http://www.mapy.cz/" TargetMode="External"/><Relationship Id="rId1227" Type="http://schemas.openxmlformats.org/officeDocument/2006/relationships/hyperlink" Target="https://cs.wikipedia.org/wiki/Kohout_(Novohradsk%C3%A9_podh%C5%AF%C5%99%C3%AD)" TargetMode="External"/><Relationship Id="rId1434" Type="http://schemas.openxmlformats.org/officeDocument/2006/relationships/hyperlink" Target="http://www.mapy.cz/" TargetMode="External"/><Relationship Id="rId1641" Type="http://schemas.openxmlformats.org/officeDocument/2006/relationships/hyperlink" Target="https://cs.wikipedia.org/wiki/Ple%C5%A1ivec_(Krkono%C5%A1e)" TargetMode="External"/><Relationship Id="rId1879" Type="http://schemas.openxmlformats.org/officeDocument/2006/relationships/hyperlink" Target="https://cs.wikipedia.org/wiki/Ramzovsk%C3%A9_sedlo" TargetMode="External"/><Relationship Id="rId1501" Type="http://schemas.openxmlformats.org/officeDocument/2006/relationships/hyperlink" Target="https://cs.wikipedia.org/wiki/Hrazen%C3%BD" TargetMode="External"/><Relationship Id="rId1739" Type="http://schemas.openxmlformats.org/officeDocument/2006/relationships/hyperlink" Target="https://cs.wikipedia.org/wiki/Such%C3%BD_vrch_(Orlick%C3%A9_hory)" TargetMode="External"/><Relationship Id="rId1946" Type="http://schemas.openxmlformats.org/officeDocument/2006/relationships/hyperlink" Target="https://cs.wikipedia.org/wiki/%C5%98etou%C5%88" TargetMode="External"/><Relationship Id="rId1806" Type="http://schemas.openxmlformats.org/officeDocument/2006/relationships/hyperlink" Target="https://cs.wikipedia.org/wiki/Proklest" TargetMode="External"/><Relationship Id="rId387" Type="http://schemas.openxmlformats.org/officeDocument/2006/relationships/hyperlink" Target="https://cs.wikipedia.org/wiki/%C5%A0umavsk%C3%A9_podh%C5%AF%C5%99%C3%AD" TargetMode="External"/><Relationship Id="rId594" Type="http://schemas.openxmlformats.org/officeDocument/2006/relationships/hyperlink" Target="http://www.mapy.cz/" TargetMode="External"/><Relationship Id="rId2068" Type="http://schemas.openxmlformats.org/officeDocument/2006/relationships/hyperlink" Target="https://cs.wikipedia.org/wiki/K%C5%99epkovice" TargetMode="External"/><Relationship Id="rId2275" Type="http://schemas.openxmlformats.org/officeDocument/2006/relationships/hyperlink" Target="https://cs.wikipedia.org/wiki/A%C5%A1" TargetMode="External"/><Relationship Id="rId247" Type="http://schemas.openxmlformats.org/officeDocument/2006/relationships/hyperlink" Target="https://cs.wikipedia.org/wiki/Ralsk%C3%A1_pahorkatina" TargetMode="External"/><Relationship Id="rId899" Type="http://schemas.openxmlformats.org/officeDocument/2006/relationships/hyperlink" Target="http://www.mapy.cz/" TargetMode="External"/><Relationship Id="rId1084" Type="http://schemas.openxmlformats.org/officeDocument/2006/relationships/hyperlink" Target="https://cs.wikipedia.org/wiki/Lyse%C4%8Dina" TargetMode="External"/><Relationship Id="rId107" Type="http://schemas.openxmlformats.org/officeDocument/2006/relationships/hyperlink" Target="https://cs.wikipedia.org/wiki/Ralsk%C3%A1_pahorkatina" TargetMode="External"/><Relationship Id="rId454" Type="http://schemas.openxmlformats.org/officeDocument/2006/relationships/hyperlink" Target="https://cs.wikipedia.org/wiki/Host%C3%BDnsko-vset%C3%ADnsk%C3%A1_hornatina" TargetMode="External"/><Relationship Id="rId661" Type="http://schemas.openxmlformats.org/officeDocument/2006/relationships/hyperlink" Target="http://www.mapy.cz/" TargetMode="External"/><Relationship Id="rId759" Type="http://schemas.openxmlformats.org/officeDocument/2006/relationships/hyperlink" Target="http://www.mapy.cz/" TargetMode="External"/><Relationship Id="rId966" Type="http://schemas.openxmlformats.org/officeDocument/2006/relationships/hyperlink" Target="http://www.mapy.cz/" TargetMode="External"/><Relationship Id="rId1291" Type="http://schemas.openxmlformats.org/officeDocument/2006/relationships/hyperlink" Target="https://cs.wikipedia.org/wiki/Hradi%C5%A1t%C4%9B_(Doupovsk%C3%A9_hory)" TargetMode="External"/><Relationship Id="rId1389" Type="http://schemas.openxmlformats.org/officeDocument/2006/relationships/hyperlink" Target="http://www.mapy.cz/" TargetMode="External"/><Relationship Id="rId1596" Type="http://schemas.openxmlformats.org/officeDocument/2006/relationships/hyperlink" Target="https://cs.wikipedia.org/wiki/Lib%C3%ADn_(%C5%A0umavsk%C3%A9_podh%C5%AF%C5%99%C3%AD)" TargetMode="External"/><Relationship Id="rId2135" Type="http://schemas.openxmlformats.org/officeDocument/2006/relationships/hyperlink" Target="https://cs.wikipedia.org/wiki/%C4%8Ceb%C3%ADn" TargetMode="External"/><Relationship Id="rId2342" Type="http://schemas.openxmlformats.org/officeDocument/2006/relationships/comments" Target="../comments2.xml"/><Relationship Id="rId314" Type="http://schemas.openxmlformats.org/officeDocument/2006/relationships/hyperlink" Target="https://cs.wikipedia.org/wiki/Doupovsk%C3%A9_hory" TargetMode="External"/><Relationship Id="rId521" Type="http://schemas.openxmlformats.org/officeDocument/2006/relationships/hyperlink" Target="https://cs.wikipedia.org/wiki/Javo%C5%99ick%C3%A1_vrchovina" TargetMode="External"/><Relationship Id="rId619" Type="http://schemas.openxmlformats.org/officeDocument/2006/relationships/hyperlink" Target="http://www.mapy.cz/" TargetMode="External"/><Relationship Id="rId1151" Type="http://schemas.openxmlformats.org/officeDocument/2006/relationships/hyperlink" Target="https://cs.wikipedia.org/wiki/Srdov_(%C4%8Cesk%C3%A9_st%C5%99edoho%C5%99%C3%AD)" TargetMode="External"/><Relationship Id="rId1249" Type="http://schemas.openxmlformats.org/officeDocument/2006/relationships/hyperlink" Target="https://cs.wikipedia.org/wiki/Kub%C3%A1nkov" TargetMode="External"/><Relationship Id="rId2202" Type="http://schemas.openxmlformats.org/officeDocument/2006/relationships/hyperlink" Target="https://cs.wikipedia.org/wiki/Prov%C3%A1zkov%C3%A1_louka" TargetMode="External"/><Relationship Id="rId95" Type="http://schemas.openxmlformats.org/officeDocument/2006/relationships/hyperlink" Target="https://cs.wikipedia.org/wiki/Krkono%C5%A1sk%C3%A9_podh%C5%AF%C5%99%C3%AD" TargetMode="External"/><Relationship Id="rId826" Type="http://schemas.openxmlformats.org/officeDocument/2006/relationships/hyperlink" Target="http://www.mapy.cz/" TargetMode="External"/><Relationship Id="rId1011" Type="http://schemas.openxmlformats.org/officeDocument/2006/relationships/hyperlink" Target="https://cs.wikipedia.org/wiki/Str%C3%A1%C5%BEn%C3%BD_(Ralsk%C3%A1_pahorkatina,_492_m)" TargetMode="External"/><Relationship Id="rId1109" Type="http://schemas.openxmlformats.org/officeDocument/2006/relationships/hyperlink" Target="https://cs.wikipedia.org/wiki/Ralsko_(Ralsk%C3%A1_pahorkatina)" TargetMode="External"/><Relationship Id="rId1456" Type="http://schemas.openxmlformats.org/officeDocument/2006/relationships/hyperlink" Target="https://cs.wikipedia.org/wiki/Je%C5%A1t%C4%9Bdsko-koz%C3%A1kovsk%C3%BD_h%C5%99bet" TargetMode="External"/><Relationship Id="rId1663" Type="http://schemas.openxmlformats.org/officeDocument/2006/relationships/hyperlink" Target="https://cs.wikipedia.org/wiki/Obl%C3%ADk_(%C4%8Cesk%C3%A9_st%C5%99edoho%C5%99%C3%AD)" TargetMode="External"/><Relationship Id="rId1870" Type="http://schemas.openxmlformats.org/officeDocument/2006/relationships/hyperlink" Target="https://cs.wikipedia.org/wiki/Vrchovina_(%C4%8Cesk%C3%A9_st%C5%99edoho%C5%99%C3%AD)" TargetMode="External"/><Relationship Id="rId1968" Type="http://schemas.openxmlformats.org/officeDocument/2006/relationships/hyperlink" Target="https://cs.wikipedia.org/wiki/Dla%C5%BEov" TargetMode="External"/><Relationship Id="rId1316" Type="http://schemas.openxmlformats.org/officeDocument/2006/relationships/hyperlink" Target="https://cs.wikipedia.org/wiki/Broumovsk%C3%A1_vrchovina" TargetMode="External"/><Relationship Id="rId1523" Type="http://schemas.openxmlformats.org/officeDocument/2006/relationships/hyperlink" Target="https://cs.wikipedia.org/wiki/Andrl%C5%AFv_chlum" TargetMode="External"/><Relationship Id="rId1730" Type="http://schemas.openxmlformats.org/officeDocument/2006/relationships/hyperlink" Target="https://cs.wikipedia.org/wiki/Studenec_(Lu%C5%BEick%C3%A9_hory)" TargetMode="External"/><Relationship Id="rId22" Type="http://schemas.openxmlformats.org/officeDocument/2006/relationships/hyperlink" Target="https://cs.wikipedia.org/wiki/%C5%A0umava" TargetMode="External"/><Relationship Id="rId1828" Type="http://schemas.openxmlformats.org/officeDocument/2006/relationships/hyperlink" Target="https://cs.wikipedia.org/wiki/%C5%BDl%C3%ADbsk%C3%BD_vrch" TargetMode="External"/><Relationship Id="rId171" Type="http://schemas.openxmlformats.org/officeDocument/2006/relationships/hyperlink" Target="https://cs.wikipedia.org/wiki/Vla%C5%A1imsk%C3%A1_pahorkatina" TargetMode="External"/><Relationship Id="rId2297" Type="http://schemas.openxmlformats.org/officeDocument/2006/relationships/hyperlink" Target="https://cs.wikipedia.org/wiki/Hradi%C5%A1t%C4%9B_(Doupovsk%C3%A9_hory)" TargetMode="External"/><Relationship Id="rId269" Type="http://schemas.openxmlformats.org/officeDocument/2006/relationships/hyperlink" Target="https://cs.wikipedia.org/wiki/Mikulovsk%C3%A1_vrchovina" TargetMode="External"/><Relationship Id="rId476" Type="http://schemas.openxmlformats.org/officeDocument/2006/relationships/hyperlink" Target="https://cs.wikipedia.org/wiki/Bobravsk%C3%A1_vrchovina" TargetMode="External"/><Relationship Id="rId683" Type="http://schemas.openxmlformats.org/officeDocument/2006/relationships/hyperlink" Target="http://www.mapy.cz/" TargetMode="External"/><Relationship Id="rId890" Type="http://schemas.openxmlformats.org/officeDocument/2006/relationships/hyperlink" Target="http://www.mapy.cz/" TargetMode="External"/><Relationship Id="rId2157" Type="http://schemas.openxmlformats.org/officeDocument/2006/relationships/hyperlink" Target="https://cs.wikipedia.org/wiki/K%C5%99epenice" TargetMode="External"/><Relationship Id="rId129" Type="http://schemas.openxmlformats.org/officeDocument/2006/relationships/hyperlink" Target="https://cs.wikipedia.org/wiki/Krkono%C5%A1sk%C3%A9_podh%C5%AF%C5%99%C3%AD" TargetMode="External"/><Relationship Id="rId336" Type="http://schemas.openxmlformats.org/officeDocument/2006/relationships/hyperlink" Target="https://cs.wikipedia.org/wiki/Ji%C4%8D%C3%ADnsk%C3%A1_pahorkatina" TargetMode="External"/><Relationship Id="rId543" Type="http://schemas.openxmlformats.org/officeDocument/2006/relationships/hyperlink" Target="http://www.mapy.cz/" TargetMode="External"/><Relationship Id="rId988" Type="http://schemas.openxmlformats.org/officeDocument/2006/relationships/hyperlink" Target="http://www.mapy.cz/" TargetMode="External"/><Relationship Id="rId1173" Type="http://schemas.openxmlformats.org/officeDocument/2006/relationships/hyperlink" Target="https://cs.wikipedia.org/wiki/B%C3%ADl%C3%A1_sk%C3%A1la_(Krkono%C5%A1e)" TargetMode="External"/><Relationship Id="rId1380" Type="http://schemas.openxmlformats.org/officeDocument/2006/relationships/hyperlink" Target="http://www.mapy.cz/" TargetMode="External"/><Relationship Id="rId2017" Type="http://schemas.openxmlformats.org/officeDocument/2006/relationships/hyperlink" Target="https://cs.wikipedia.org/wiki/He%C5%99manovice" TargetMode="External"/><Relationship Id="rId2224" Type="http://schemas.openxmlformats.org/officeDocument/2006/relationships/hyperlink" Target="https://cs.wikipedia.org/wiki/L%C3%ADska_(%C4%8Cesk%C3%A1_Kamenice)" TargetMode="External"/><Relationship Id="rId403" Type="http://schemas.openxmlformats.org/officeDocument/2006/relationships/hyperlink" Target="https://cs.wikipedia.org/wiki/Novohradsk%C3%A9_podh%C5%AF%C5%99%C3%AD" TargetMode="External"/><Relationship Id="rId750" Type="http://schemas.openxmlformats.org/officeDocument/2006/relationships/hyperlink" Target="http://www.mapy.cz/" TargetMode="External"/><Relationship Id="rId848" Type="http://schemas.openxmlformats.org/officeDocument/2006/relationships/hyperlink" Target="http://www.mapy.cz/" TargetMode="External"/><Relationship Id="rId1033" Type="http://schemas.openxmlformats.org/officeDocument/2006/relationships/hyperlink" Target="https://cs.wikipedia.org/wiki/Brni%C5%A1%C5%A5sk%C3%BD_vrch" TargetMode="External"/><Relationship Id="rId1478" Type="http://schemas.openxmlformats.org/officeDocument/2006/relationships/hyperlink" Target="https://cs.wikipedia.org/wiki/Velk%C3%BD_Sto%C5%BEek" TargetMode="External"/><Relationship Id="rId1685" Type="http://schemas.openxmlformats.org/officeDocument/2006/relationships/hyperlink" Target="https://cs.wikipedia.org/wiki/Varho%C5%A1%C5%A5" TargetMode="External"/><Relationship Id="rId1892" Type="http://schemas.openxmlformats.org/officeDocument/2006/relationships/hyperlink" Target="https://cs.wikipedia.org/wiki/Horn%C3%AD_Lide%C4%8D" TargetMode="External"/><Relationship Id="rId610" Type="http://schemas.openxmlformats.org/officeDocument/2006/relationships/hyperlink" Target="http://www.mapy.cz/" TargetMode="External"/><Relationship Id="rId708" Type="http://schemas.openxmlformats.org/officeDocument/2006/relationships/hyperlink" Target="http://www.mapy.cz/" TargetMode="External"/><Relationship Id="rId915" Type="http://schemas.openxmlformats.org/officeDocument/2006/relationships/hyperlink" Target="http://www.mapy.cz/" TargetMode="External"/><Relationship Id="rId1240" Type="http://schemas.openxmlformats.org/officeDocument/2006/relationships/hyperlink" Target="https://cs.wikipedia.org/wiki/Pot%C5%A1tejn_(Svitavsk%C3%A1_pahorkatina)" TargetMode="External"/><Relationship Id="rId1338" Type="http://schemas.openxmlformats.org/officeDocument/2006/relationships/hyperlink" Target="https://cs.wikipedia.org/wiki/%C4%8Ceb%C3%ADnka" TargetMode="External"/><Relationship Id="rId1545" Type="http://schemas.openxmlformats.org/officeDocument/2006/relationships/hyperlink" Target="https://cs.wikipedia.org/wiki/Sirsk%C3%A1_hora" TargetMode="External"/><Relationship Id="rId1100" Type="http://schemas.openxmlformats.org/officeDocument/2006/relationships/hyperlink" Target="https://cs.wikipedia.org/wiki/%C4%8Cern%C3%BD_vrch_(Jizersk%C3%A9_hory)" TargetMode="External"/><Relationship Id="rId1405" Type="http://schemas.openxmlformats.org/officeDocument/2006/relationships/hyperlink" Target="http://www.mapy.cz/" TargetMode="External"/><Relationship Id="rId1752" Type="http://schemas.openxmlformats.org/officeDocument/2006/relationships/hyperlink" Target="https://cs.wikipedia.org/wiki/Mal%C3%A1_De%C5%A1tn%C3%A1" TargetMode="External"/><Relationship Id="rId44" Type="http://schemas.openxmlformats.org/officeDocument/2006/relationships/hyperlink" Target="https://cs.wikipedia.org/wiki/Hrub%C3%BD_Jesen%C3%ADk" TargetMode="External"/><Relationship Id="rId1612" Type="http://schemas.openxmlformats.org/officeDocument/2006/relationships/hyperlink" Target="https://cs.wikipedia.org/wiki/Lou%C4%8Dn%C3%A1_(Kru%C5%A1n%C3%A9_hory,_956_m)" TargetMode="External"/><Relationship Id="rId1917" Type="http://schemas.openxmlformats.org/officeDocument/2006/relationships/hyperlink" Target="https://cs.wikipedia.org/wiki/Horn%C3%AD_%C3%9Adol%C3%AD" TargetMode="External"/><Relationship Id="rId193" Type="http://schemas.openxmlformats.org/officeDocument/2006/relationships/hyperlink" Target="https://cs.wikipedia.org/wiki/Podbeskydsk%C3%A1_pahorkatina" TargetMode="External"/><Relationship Id="rId498" Type="http://schemas.openxmlformats.org/officeDocument/2006/relationships/hyperlink" Target="https://cs.wikipedia.org/wiki/Vizovick%C3%A1_vrchovina" TargetMode="External"/><Relationship Id="rId2081" Type="http://schemas.openxmlformats.org/officeDocument/2006/relationships/hyperlink" Target="https://cs.wikipedia.org/wiki/Strup%C5%A1%C3%ADn" TargetMode="External"/><Relationship Id="rId2179" Type="http://schemas.openxmlformats.org/officeDocument/2006/relationships/hyperlink" Target="https://cs.wikipedia.org/wiki/Vr%C3%A1%C5%BE_(okres_Beroun)" TargetMode="External"/><Relationship Id="rId260" Type="http://schemas.openxmlformats.org/officeDocument/2006/relationships/hyperlink" Target="https://cs.wikipedia.org/wiki/Brdsk%C3%A1_vrchovina" TargetMode="External"/><Relationship Id="rId120" Type="http://schemas.openxmlformats.org/officeDocument/2006/relationships/hyperlink" Target="https://cs.wikipedia.org/wiki/%C5%A0umava" TargetMode="External"/><Relationship Id="rId358" Type="http://schemas.openxmlformats.org/officeDocument/2006/relationships/hyperlink" Target="https://cs.wikipedia.org/wiki/Podorlick%C3%A1_pahorkatina" TargetMode="External"/><Relationship Id="rId565" Type="http://schemas.openxmlformats.org/officeDocument/2006/relationships/hyperlink" Target="http://www.mapy.cz/" TargetMode="External"/><Relationship Id="rId772" Type="http://schemas.openxmlformats.org/officeDocument/2006/relationships/hyperlink" Target="http://www.mapy.cz/" TargetMode="External"/><Relationship Id="rId1195" Type="http://schemas.openxmlformats.org/officeDocument/2006/relationships/hyperlink" Target="https://cs.wikipedia.org/wiki/V%C3%ADtk%C5%AFv_k%C3%A1men_(%C5%A0umava)" TargetMode="External"/><Relationship Id="rId2039" Type="http://schemas.openxmlformats.org/officeDocument/2006/relationships/hyperlink" Target="https://cs.wikipedia.org/wiki/%C5%A0edina" TargetMode="External"/><Relationship Id="rId2246" Type="http://schemas.openxmlformats.org/officeDocument/2006/relationships/hyperlink" Target="https://cs.wikipedia.org/wiki/Pernink" TargetMode="External"/><Relationship Id="rId218" Type="http://schemas.openxmlformats.org/officeDocument/2006/relationships/hyperlink" Target="https://cs.wikipedia.org/wiki/Hanu%C5%A1ovick%C3%A1_vrchovina" TargetMode="External"/><Relationship Id="rId425" Type="http://schemas.openxmlformats.org/officeDocument/2006/relationships/hyperlink" Target="https://cs.wikipedia.org/wiki/%C5%A0luknovsk%C3%A1_pahorkatina" TargetMode="External"/><Relationship Id="rId632" Type="http://schemas.openxmlformats.org/officeDocument/2006/relationships/hyperlink" Target="http://www.mapy.cz/" TargetMode="External"/><Relationship Id="rId1055" Type="http://schemas.openxmlformats.org/officeDocument/2006/relationships/hyperlink" Target="https://cs.wikipedia.org/wiki/Travn%C3%BD" TargetMode="External"/><Relationship Id="rId1262" Type="http://schemas.openxmlformats.org/officeDocument/2006/relationships/hyperlink" Target="https://cs.wikipedia.org/wiki/Plesn%C3%A1_(%C5%A0umava)" TargetMode="External"/><Relationship Id="rId2106" Type="http://schemas.openxmlformats.org/officeDocument/2006/relationships/hyperlink" Target="https://cs.wikipedia.org/wiki/P%C5%99imda_(%C4%8Cesk%C3%BD_les)" TargetMode="External"/><Relationship Id="rId2313" Type="http://schemas.openxmlformats.org/officeDocument/2006/relationships/hyperlink" Target="https://cs.wikipedia.org/wiki/Neveklov" TargetMode="External"/><Relationship Id="rId937" Type="http://schemas.openxmlformats.org/officeDocument/2006/relationships/hyperlink" Target="http://www.mapy.cz/" TargetMode="External"/><Relationship Id="rId1122" Type="http://schemas.openxmlformats.org/officeDocument/2006/relationships/hyperlink" Target="https://cs.wikipedia.org/wiki/Krav%C3%AD_hora_(Provod%C3%ADnsk%C3%A9_kameny)" TargetMode="External"/><Relationship Id="rId1567" Type="http://schemas.openxmlformats.org/officeDocument/2006/relationships/hyperlink" Target="https://cs.wikipedia.org/wiki/Bucht%C5%AFv_kopec" TargetMode="External"/><Relationship Id="rId1774" Type="http://schemas.openxmlformats.org/officeDocument/2006/relationships/hyperlink" Target="https://cs.wikipedia.org/wiki/Min%C4%8Dol_(Mal%C3%A1_Fatra)" TargetMode="External"/><Relationship Id="rId1981" Type="http://schemas.openxmlformats.org/officeDocument/2006/relationships/hyperlink" Target="https://cs.wikipedia.org/wiki/He%C5%99manice_(%C5%BDandov)" TargetMode="External"/><Relationship Id="rId66" Type="http://schemas.openxmlformats.org/officeDocument/2006/relationships/hyperlink" Target="https://cs.wikipedia.org/wiki/%C4%8Cesk%C3%A9_st%C5%99edoho%C5%99%C3%AD" TargetMode="External"/><Relationship Id="rId1427" Type="http://schemas.openxmlformats.org/officeDocument/2006/relationships/hyperlink" Target="http://www.mapy.cz/" TargetMode="External"/><Relationship Id="rId1634" Type="http://schemas.openxmlformats.org/officeDocument/2006/relationships/hyperlink" Target="https://cs.wikipedia.org/wiki/%C4%8Cern%C3%A1_sk%C3%A1la_(Krkono%C5%A1e)" TargetMode="External"/><Relationship Id="rId1841" Type="http://schemas.openxmlformats.org/officeDocument/2006/relationships/hyperlink" Target="https://cs.wikipedia.org/wiki/P%C5%99%C3%AD%C4%8Dn%C3%BD_vrch" TargetMode="External"/><Relationship Id="rId1939" Type="http://schemas.openxmlformats.org/officeDocument/2006/relationships/hyperlink" Target="https://cs.wikipedia.org/wiki/Jonsdorf" TargetMode="External"/><Relationship Id="rId1701" Type="http://schemas.openxmlformats.org/officeDocument/2006/relationships/hyperlink" Target="https://cs.wikipedia.org/wiki/Born%C3%BD" TargetMode="External"/><Relationship Id="rId282" Type="http://schemas.openxmlformats.org/officeDocument/2006/relationships/hyperlink" Target="https://cs.wikipedia.org/wiki/%C4%8Cesk%C3%A9_st%C5%99edoho%C5%99%C3%AD" TargetMode="External"/><Relationship Id="rId587" Type="http://schemas.openxmlformats.org/officeDocument/2006/relationships/hyperlink" Target="http://www.mapy.cz/" TargetMode="External"/><Relationship Id="rId2170" Type="http://schemas.openxmlformats.org/officeDocument/2006/relationships/hyperlink" Target="https://cs.wikipedia.org/wiki/Poho%C5%99%C3%AD_na_%C5%A0umav%C4%9B" TargetMode="External"/><Relationship Id="rId2268" Type="http://schemas.openxmlformats.org/officeDocument/2006/relationships/hyperlink" Target="https://cs.wikipedia.org/wiki/Lobendava" TargetMode="External"/><Relationship Id="rId8" Type="http://schemas.openxmlformats.org/officeDocument/2006/relationships/hyperlink" Target="https://cs.wikipedia.org/wiki/Kru%C5%A1n%C3%A9_hory" TargetMode="External"/><Relationship Id="rId142" Type="http://schemas.openxmlformats.org/officeDocument/2006/relationships/hyperlink" Target="https://cs.wikipedia.org/wiki/Doupovsk%C3%A9_hory" TargetMode="External"/><Relationship Id="rId447" Type="http://schemas.openxmlformats.org/officeDocument/2006/relationships/hyperlink" Target="https://cs.wikipedia.org/wiki/Ralsk%C3%A1_pahorkatina" TargetMode="External"/><Relationship Id="rId794" Type="http://schemas.openxmlformats.org/officeDocument/2006/relationships/hyperlink" Target="http://www.mapy.cz/" TargetMode="External"/><Relationship Id="rId1077" Type="http://schemas.openxmlformats.org/officeDocument/2006/relationships/hyperlink" Target="https://cs.wikipedia.org/wiki/Kotel_(Krkono%C5%A1e)" TargetMode="External"/><Relationship Id="rId2030" Type="http://schemas.openxmlformats.org/officeDocument/2006/relationships/hyperlink" Target="https://cs.wikipedia.org/wiki/Vid%C4%8De" TargetMode="External"/><Relationship Id="rId2128" Type="http://schemas.openxmlformats.org/officeDocument/2006/relationships/hyperlink" Target="https://cs.wikipedia.org/wiki/Old%C5%99ichov_(Jen%C3%ADkov)" TargetMode="External"/><Relationship Id="rId654" Type="http://schemas.openxmlformats.org/officeDocument/2006/relationships/hyperlink" Target="http://www.mapy.cz/" TargetMode="External"/><Relationship Id="rId861" Type="http://schemas.openxmlformats.org/officeDocument/2006/relationships/hyperlink" Target="http://www.mapy.cz/" TargetMode="External"/><Relationship Id="rId959" Type="http://schemas.openxmlformats.org/officeDocument/2006/relationships/hyperlink" Target="http://www.mapy.cz/" TargetMode="External"/><Relationship Id="rId1284" Type="http://schemas.openxmlformats.org/officeDocument/2006/relationships/hyperlink" Target="https://cs.wikipedia.org/wiki/Osta%C5%A1_(vrch)" TargetMode="External"/><Relationship Id="rId1491" Type="http://schemas.openxmlformats.org/officeDocument/2006/relationships/hyperlink" Target="https://cs.wikipedia.org/wiki/Meluz%C3%ADna_(Kru%C5%A1n%C3%A9_hory)" TargetMode="External"/><Relationship Id="rId1589" Type="http://schemas.openxmlformats.org/officeDocument/2006/relationships/hyperlink" Target="https://cs.wikipedia.org/wiki/Sko%C4%8Dick%C3%BD_hrad" TargetMode="External"/><Relationship Id="rId2335" Type="http://schemas.openxmlformats.org/officeDocument/2006/relationships/hyperlink" Target="https://cs.wikipedia.org/wiki/Kl%C3%AD%C4%8D_(Lu%C5%BEick%C3%A9_hory)" TargetMode="External"/><Relationship Id="rId307" Type="http://schemas.openxmlformats.org/officeDocument/2006/relationships/hyperlink" Target="https://cs.wikipedia.org/wiki/Hanu%C5%A1ovick%C3%A1_vrchovina" TargetMode="External"/><Relationship Id="rId514" Type="http://schemas.openxmlformats.org/officeDocument/2006/relationships/hyperlink" Target="https://cs.wikipedia.org/wiki/Vla%C5%A1imsk%C3%A1_pahorkatina" TargetMode="External"/><Relationship Id="rId721" Type="http://schemas.openxmlformats.org/officeDocument/2006/relationships/hyperlink" Target="http://www.mapy.cz/" TargetMode="External"/><Relationship Id="rId1144" Type="http://schemas.openxmlformats.org/officeDocument/2006/relationships/hyperlink" Target="https://cs.wikipedia.org/wiki/Chmeln%C3%ADk" TargetMode="External"/><Relationship Id="rId1351" Type="http://schemas.openxmlformats.org/officeDocument/2006/relationships/hyperlink" Target="https://cs.wikipedia.org/wiki/%C5%A0umavsk%C3%A9_podh%C5%AF%C5%99%C3%AD" TargetMode="External"/><Relationship Id="rId1449" Type="http://schemas.openxmlformats.org/officeDocument/2006/relationships/hyperlink" Target="http://www.mapy.cz/" TargetMode="External"/><Relationship Id="rId1796" Type="http://schemas.openxmlformats.org/officeDocument/2006/relationships/hyperlink" Target="https://cs.wikipedia.org/wiki/Lesn%C3%BD" TargetMode="External"/><Relationship Id="rId88" Type="http://schemas.openxmlformats.org/officeDocument/2006/relationships/hyperlink" Target="https://cs.wikipedia.org/wiki/Drahansk%C3%A1_vrchovina" TargetMode="External"/><Relationship Id="rId819" Type="http://schemas.openxmlformats.org/officeDocument/2006/relationships/hyperlink" Target="http://www.mapy.cz/" TargetMode="External"/><Relationship Id="rId1004" Type="http://schemas.openxmlformats.org/officeDocument/2006/relationships/hyperlink" Target="https://cs.wikipedia.org/wiki/%C4%8Ce%C5%99%C3%ADnek" TargetMode="External"/><Relationship Id="rId1211" Type="http://schemas.openxmlformats.org/officeDocument/2006/relationships/hyperlink" Target="https://cs.wikipedia.org/wiki/K%C5%99eme%C5%A1n%C3%ADk" TargetMode="External"/><Relationship Id="rId1656" Type="http://schemas.openxmlformats.org/officeDocument/2006/relationships/hyperlink" Target="https://cs.wikipedia.org/wiki/Klu%C4%8Dky" TargetMode="External"/><Relationship Id="rId1863" Type="http://schemas.openxmlformats.org/officeDocument/2006/relationships/hyperlink" Target="https://cs.wikipedia.org/wiki/Bezd%C4%9Bz_(Ralsk%C3%A1_pahorkatina)" TargetMode="External"/><Relationship Id="rId1309" Type="http://schemas.openxmlformats.org/officeDocument/2006/relationships/hyperlink" Target="https://cs.wikipedia.org/wiki/Zub%C5%A1tejn_(hora)" TargetMode="External"/><Relationship Id="rId1516" Type="http://schemas.openxmlformats.org/officeDocument/2006/relationships/hyperlink" Target="https://cs.wikipedia.org/wiki/B%C3%ADl%C3%A1_hora_(Pra%C5%BEsk%C3%A1_plo%C5%A1ina)" TargetMode="External"/><Relationship Id="rId1723" Type="http://schemas.openxmlformats.org/officeDocument/2006/relationships/hyperlink" Target="https://cs.wikipedia.org/wiki/Lu%C5%BE" TargetMode="External"/><Relationship Id="rId1930" Type="http://schemas.openxmlformats.org/officeDocument/2006/relationships/hyperlink" Target="https://cs.wikipedia.org/wiki/Louck%C3%A1" TargetMode="External"/><Relationship Id="rId15" Type="http://schemas.openxmlformats.org/officeDocument/2006/relationships/hyperlink" Target="https://cs.wikipedia.org/wiki/Moravskoslezsk%C3%A9_Beskydy" TargetMode="External"/><Relationship Id="rId2192" Type="http://schemas.openxmlformats.org/officeDocument/2006/relationships/hyperlink" Target="https://cs.wikipedia.org/wiki/Horn%C3%AD_Slavkov" TargetMode="External"/><Relationship Id="rId164" Type="http://schemas.openxmlformats.org/officeDocument/2006/relationships/hyperlink" Target="https://cs.wikipedia.org/wiki/%C5%A0vihovsk%C3%A1_vrchovina" TargetMode="External"/><Relationship Id="rId371" Type="http://schemas.openxmlformats.org/officeDocument/2006/relationships/hyperlink" Target="https://cs.wikipedia.org/wiki/%C5%A0umava" TargetMode="External"/><Relationship Id="rId2052" Type="http://schemas.openxmlformats.org/officeDocument/2006/relationships/hyperlink" Target="https://cs.wikipedia.org/wiki/Ve%C5%99ovice" TargetMode="External"/><Relationship Id="rId469" Type="http://schemas.openxmlformats.org/officeDocument/2006/relationships/hyperlink" Target="https://cs.wikipedia.org/wiki/%C5%A0umava" TargetMode="External"/><Relationship Id="rId676" Type="http://schemas.openxmlformats.org/officeDocument/2006/relationships/hyperlink" Target="http://www.mapy.cz/" TargetMode="External"/><Relationship Id="rId883" Type="http://schemas.openxmlformats.org/officeDocument/2006/relationships/hyperlink" Target="http://www.mapy.cz/" TargetMode="External"/><Relationship Id="rId1099" Type="http://schemas.openxmlformats.org/officeDocument/2006/relationships/hyperlink" Target="https://cs.wikipedia.org/wiki/Jedlov%C3%A1_(Lu%C5%BEick%C3%A9_hory)" TargetMode="External"/><Relationship Id="rId231" Type="http://schemas.openxmlformats.org/officeDocument/2006/relationships/hyperlink" Target="https://cs.wikipedia.org/wiki/%C5%A0umava" TargetMode="External"/><Relationship Id="rId329" Type="http://schemas.openxmlformats.org/officeDocument/2006/relationships/hyperlink" Target="https://cs.wikipedia.org/wiki/%C4%8Cesk%C3%BD_les" TargetMode="External"/><Relationship Id="rId536" Type="http://schemas.openxmlformats.org/officeDocument/2006/relationships/hyperlink" Target="https://cs.wikipedia.org/wiki/Rychlebsk%C3%A9_hory" TargetMode="External"/><Relationship Id="rId1166" Type="http://schemas.openxmlformats.org/officeDocument/2006/relationships/hyperlink" Target="https://cs.wikipedia.org/wiki/Plech%C3%BD" TargetMode="External"/><Relationship Id="rId1373" Type="http://schemas.openxmlformats.org/officeDocument/2006/relationships/hyperlink" Target="http://www.mapy.cz/" TargetMode="External"/><Relationship Id="rId2217" Type="http://schemas.openxmlformats.org/officeDocument/2006/relationships/hyperlink" Target="https://cs.wikipedia.org/wiki/Mar%C5%A1%C3%ADkov" TargetMode="External"/><Relationship Id="rId743" Type="http://schemas.openxmlformats.org/officeDocument/2006/relationships/hyperlink" Target="http://www.mapy.cz/" TargetMode="External"/><Relationship Id="rId950" Type="http://schemas.openxmlformats.org/officeDocument/2006/relationships/hyperlink" Target="http://www.mapy.cz/" TargetMode="External"/><Relationship Id="rId1026" Type="http://schemas.openxmlformats.org/officeDocument/2006/relationships/hyperlink" Target="https://cs.wikipedia.org/wiki/Hol%C3%BD_kopec" TargetMode="External"/><Relationship Id="rId1580" Type="http://schemas.openxmlformats.org/officeDocument/2006/relationships/hyperlink" Target="https://cs.wikipedia.org/wiki/Jezern%C3%AD_hora" TargetMode="External"/><Relationship Id="rId1678" Type="http://schemas.openxmlformats.org/officeDocument/2006/relationships/hyperlink" Target="https://cs.wikipedia.org/wiki/Kom%C3%A1%C5%99%C3%AD_h%C5%Afrka" TargetMode="External"/><Relationship Id="rId1885" Type="http://schemas.openxmlformats.org/officeDocument/2006/relationships/hyperlink" Target="https://cs.wikipedia.org/wiki/B%C5%99ezov%C3%ADk" TargetMode="External"/><Relationship Id="rId603" Type="http://schemas.openxmlformats.org/officeDocument/2006/relationships/hyperlink" Target="http://www.mapy.cz/" TargetMode="External"/><Relationship Id="rId810" Type="http://schemas.openxmlformats.org/officeDocument/2006/relationships/hyperlink" Target="http://www.mapy.cz/" TargetMode="External"/><Relationship Id="rId908" Type="http://schemas.openxmlformats.org/officeDocument/2006/relationships/hyperlink" Target="http://www.mapy.cz/" TargetMode="External"/><Relationship Id="rId1233" Type="http://schemas.openxmlformats.org/officeDocument/2006/relationships/hyperlink" Target="https://cs.wikipedia.org/wiki/Chlum_(Bene%C5%A1ovsk%C3%A1_pahorkatina,_506_m)" TargetMode="External"/><Relationship Id="rId1440" Type="http://schemas.openxmlformats.org/officeDocument/2006/relationships/hyperlink" Target="https://cs.wikipedia.org/wiki/Pet%C5%99kovick%C3%A1_hora" TargetMode="External"/><Relationship Id="rId1538" Type="http://schemas.openxmlformats.org/officeDocument/2006/relationships/hyperlink" Target="https://cs.wikipedia.org/wiki/Ne%C5%A1t%C4%9Btick%C3%A1_hora" TargetMode="External"/><Relationship Id="rId1300" Type="http://schemas.openxmlformats.org/officeDocument/2006/relationships/hyperlink" Target="https://cs.wikipedia.org/wiki/Lys%C3%A1_hora_(Moravskoslezsk%C3%A9_Beskydy)" TargetMode="External"/><Relationship Id="rId1745" Type="http://schemas.openxmlformats.org/officeDocument/2006/relationships/hyperlink" Target="https://cs.wikipedia.org/wiki/Mil%C3%AD%C5%99_(Jizersk%C3%A9_hory)" TargetMode="External"/><Relationship Id="rId1952" Type="http://schemas.openxmlformats.org/officeDocument/2006/relationships/hyperlink" Target="https://cs.wikipedia.org/wiki/Che%C5%82msko_%C5%9Al%C4%85skie" TargetMode="External"/><Relationship Id="rId37" Type="http://schemas.openxmlformats.org/officeDocument/2006/relationships/hyperlink" Target="https://cs.wikipedia.org/wiki/Zlatohorsk%C3%A1_vrchovina" TargetMode="External"/><Relationship Id="rId1605" Type="http://schemas.openxmlformats.org/officeDocument/2006/relationships/hyperlink" Target="http://cs.wikipedia.org/wiki/Jelen%C3%AD_lou%C4%8Dky" TargetMode="External"/><Relationship Id="rId1812" Type="http://schemas.openxmlformats.org/officeDocument/2006/relationships/hyperlink" Target="https://cs.wikipedia.org/wiki/Studenec_(Lu%C5%BEick%C3%A9_hory)" TargetMode="External"/><Relationship Id="rId186" Type="http://schemas.openxmlformats.org/officeDocument/2006/relationships/hyperlink" Target="https://cs.wikipedia.org/wiki/%C4%8Cesk%C3%A9_st%C5%99edoho%C5%99%C3%AD" TargetMode="External"/><Relationship Id="rId393" Type="http://schemas.openxmlformats.org/officeDocument/2006/relationships/hyperlink" Target="https://cs.wikipedia.org/wiki/Jizersk%C3%A9_hory" TargetMode="External"/><Relationship Id="rId2074" Type="http://schemas.openxmlformats.org/officeDocument/2006/relationships/hyperlink" Target="https://cs.wikipedia.org/wiki/Vodn%C3%AD_elektr%C3%A1rna_Lipno_I" TargetMode="External"/><Relationship Id="rId2281" Type="http://schemas.openxmlformats.org/officeDocument/2006/relationships/hyperlink" Target="https://cs.wikipedia.org/wiki/Babiny_I" TargetMode="External"/><Relationship Id="rId253" Type="http://schemas.openxmlformats.org/officeDocument/2006/relationships/hyperlink" Target="https://cs.wikipedia.org/wiki/%C5%A0umava" TargetMode="External"/><Relationship Id="rId460" Type="http://schemas.openxmlformats.org/officeDocument/2006/relationships/hyperlink" Target="https://cs.wikipedia.org/wiki/Ji%C4%8D%C3%ADnsk%C3%A1_pahorkatina" TargetMode="External"/><Relationship Id="rId698" Type="http://schemas.openxmlformats.org/officeDocument/2006/relationships/hyperlink" Target="http://www.mapy.cz/" TargetMode="External"/><Relationship Id="rId1090" Type="http://schemas.openxmlformats.org/officeDocument/2006/relationships/hyperlink" Target="https://cs.wikipedia.org/wiki/Ple%C5%A1ivec_(Lu%C5%BEick%C3%A9_hory,_658_m)" TargetMode="External"/><Relationship Id="rId2141" Type="http://schemas.openxmlformats.org/officeDocument/2006/relationships/hyperlink" Target="https://cs.wikipedia.org/wiki/Pod%C5%AFl%C5%A1%C3%AD" TargetMode="External"/><Relationship Id="rId113" Type="http://schemas.openxmlformats.org/officeDocument/2006/relationships/hyperlink" Target="https://cs.wikipedia.org/wiki/Krkono%C5%A1e" TargetMode="External"/><Relationship Id="rId320" Type="http://schemas.openxmlformats.org/officeDocument/2006/relationships/hyperlink" Target="https://cs.wikipedia.org/wiki/Hornosvrateck%C3%A1_vrchovina" TargetMode="External"/><Relationship Id="rId558" Type="http://schemas.openxmlformats.org/officeDocument/2006/relationships/hyperlink" Target="http://www.mapy.cz/" TargetMode="External"/><Relationship Id="rId765" Type="http://schemas.openxmlformats.org/officeDocument/2006/relationships/hyperlink" Target="http://www.mapy.cz/" TargetMode="External"/><Relationship Id="rId972" Type="http://schemas.openxmlformats.org/officeDocument/2006/relationships/hyperlink" Target="http://www.mapy.cz/" TargetMode="External"/><Relationship Id="rId1188" Type="http://schemas.openxmlformats.org/officeDocument/2006/relationships/hyperlink" Target="https://cs.wikipedia.org/wiki/%C4%8Cern%C3%A1_hora_(Jizersk%C3%A9_hory)" TargetMode="External"/><Relationship Id="rId1395" Type="http://schemas.openxmlformats.org/officeDocument/2006/relationships/hyperlink" Target="http://www.mapy.cz/" TargetMode="External"/><Relationship Id="rId2001" Type="http://schemas.openxmlformats.org/officeDocument/2006/relationships/hyperlink" Target="https://cs.wikipedia.org/wiki/%C4%8C%C3%ADha%C5%88" TargetMode="External"/><Relationship Id="rId2239" Type="http://schemas.openxmlformats.org/officeDocument/2006/relationships/hyperlink" Target="https://cs.wikipedia.org/wiki/Nesm%C4%9B%C5%88_(Lo%C4%8Denice)" TargetMode="External"/><Relationship Id="rId418" Type="http://schemas.openxmlformats.org/officeDocument/2006/relationships/hyperlink" Target="https://cs.wikipedia.org/wiki/Boskovick%C3%A1_br%C3%A1zda" TargetMode="External"/><Relationship Id="rId625" Type="http://schemas.openxmlformats.org/officeDocument/2006/relationships/hyperlink" Target="http://www.mapy.cz/" TargetMode="External"/><Relationship Id="rId832" Type="http://schemas.openxmlformats.org/officeDocument/2006/relationships/hyperlink" Target="http://www.mapy.cz/" TargetMode="External"/><Relationship Id="rId1048" Type="http://schemas.openxmlformats.org/officeDocument/2006/relationships/hyperlink" Target="https://cs.wikipedia.org/wiki/P%C5%99imda_(%C4%8Cesk%C3%BD_les)" TargetMode="External"/><Relationship Id="rId1255" Type="http://schemas.openxmlformats.org/officeDocument/2006/relationships/hyperlink" Target="https://cs.wikipedia.org/wiki/Vysok%C3%A1_(Vset%C3%ADnsk%C3%A9_vrchy)" TargetMode="External"/><Relationship Id="rId1462" Type="http://schemas.openxmlformats.org/officeDocument/2006/relationships/hyperlink" Target="https://cs.wikipedia.org/wiki/%C5%A0umavsk%C3%A9_podh%C5%AF%C5%99%C3%AD" TargetMode="External"/><Relationship Id="rId2306" Type="http://schemas.openxmlformats.org/officeDocument/2006/relationships/hyperlink" Target="https://cs.wikipedia.org/wiki/%C5%BDichov" TargetMode="External"/><Relationship Id="rId1115" Type="http://schemas.openxmlformats.org/officeDocument/2006/relationships/hyperlink" Target="https://cs.wikipedia.org/wiki/%C5%A0rouben%C3%BD" TargetMode="External"/><Relationship Id="rId1322" Type="http://schemas.openxmlformats.org/officeDocument/2006/relationships/hyperlink" Target="http://www.mapy.cz/" TargetMode="External"/><Relationship Id="rId1767" Type="http://schemas.openxmlformats.org/officeDocument/2006/relationships/hyperlink" Target="https://cs.wikipedia.org/wiki/Hvozd_(Lu%C5%BEick%C3%A9_hory)" TargetMode="External"/><Relationship Id="rId1974" Type="http://schemas.openxmlformats.org/officeDocument/2006/relationships/hyperlink" Target="https://cs.wikipedia.org/wiki/Lu%C5%BEick%C3%A9_hory" TargetMode="External"/><Relationship Id="rId59" Type="http://schemas.openxmlformats.org/officeDocument/2006/relationships/hyperlink" Target="https://cs.wikipedia.org/wiki/Javorn%C3%ADky" TargetMode="External"/><Relationship Id="rId1627" Type="http://schemas.openxmlformats.org/officeDocument/2006/relationships/hyperlink" Target="https://cs.wikipedia.org/wiki/Velk%C3%BD_Javorn%C3%ADk_(Javorn%C3%ADky)" TargetMode="External"/><Relationship Id="rId1834" Type="http://schemas.openxmlformats.org/officeDocument/2006/relationships/hyperlink" Target="https://cs.wikipedia.org/wiki/Kub%C3%A1nkov" TargetMode="External"/><Relationship Id="rId2096" Type="http://schemas.openxmlformats.org/officeDocument/2006/relationships/hyperlink" Target="https://cs.wikipedia.org/wiki/Hrabenov" TargetMode="External"/><Relationship Id="rId1901" Type="http://schemas.openxmlformats.org/officeDocument/2006/relationships/hyperlink" Target="https://cs.wikipedia.org/wiki/Plech%C3%BD" TargetMode="External"/><Relationship Id="rId275" Type="http://schemas.openxmlformats.org/officeDocument/2006/relationships/hyperlink" Target="https://cs.wikipedia.org/wiki/%C4%8Cesk%C3%BD_les" TargetMode="External"/><Relationship Id="rId482" Type="http://schemas.openxmlformats.org/officeDocument/2006/relationships/hyperlink" Target="https://cs.wikipedia.org/wiki/Slavkovsk%C3%BD_les" TargetMode="External"/><Relationship Id="rId2163" Type="http://schemas.openxmlformats.org/officeDocument/2006/relationships/hyperlink" Target="https://cs.wikipedia.org/wiki/K%C5%99enov_(okres_Svitavy)" TargetMode="External"/><Relationship Id="rId135" Type="http://schemas.openxmlformats.org/officeDocument/2006/relationships/hyperlink" Target="https://cs.wikipedia.org/wiki/%C5%A0luknovsk%C3%A1_pahorkatina" TargetMode="External"/><Relationship Id="rId342" Type="http://schemas.openxmlformats.org/officeDocument/2006/relationships/hyperlink" Target="https://cs.wikipedia.org/wiki/Bene%C5%A1ovsk%C3%A1_pahorkatina" TargetMode="External"/><Relationship Id="rId787" Type="http://schemas.openxmlformats.org/officeDocument/2006/relationships/hyperlink" Target="http://www.mapy.cz/" TargetMode="External"/><Relationship Id="rId994" Type="http://schemas.openxmlformats.org/officeDocument/2006/relationships/hyperlink" Target="http://www.mapy.cz/" TargetMode="External"/><Relationship Id="rId2023" Type="http://schemas.openxmlformats.org/officeDocument/2006/relationships/hyperlink" Target="https://cs.wikipedia.org/wiki/Komo%C5%99any_(Most)" TargetMode="External"/><Relationship Id="rId2230" Type="http://schemas.openxmlformats.org/officeDocument/2006/relationships/hyperlink" Target="https://cs.wikipedia.org/wiki/Velk%C3%BD_Sto%C5%BEek" TargetMode="External"/><Relationship Id="rId202" Type="http://schemas.openxmlformats.org/officeDocument/2006/relationships/hyperlink" Target="https://cs.wikipedia.org/wiki/Moravskoslezsk%C3%A9_Beskydy" TargetMode="External"/><Relationship Id="rId647" Type="http://schemas.openxmlformats.org/officeDocument/2006/relationships/hyperlink" Target="http://www.mapy.cz/" TargetMode="External"/><Relationship Id="rId854" Type="http://schemas.openxmlformats.org/officeDocument/2006/relationships/hyperlink" Target="http://www.mapy.cz/" TargetMode="External"/><Relationship Id="rId1277" Type="http://schemas.openxmlformats.org/officeDocument/2006/relationships/hyperlink" Target="https://cs.wikipedia.org/wiki/Kr%C3%A1lick%C3%BD_Sn%C4%9B%C5%BEn%C3%ADk_(hora)" TargetMode="External"/><Relationship Id="rId1484" Type="http://schemas.openxmlformats.org/officeDocument/2006/relationships/hyperlink" Target="https://cs.wikipedia.org/wiki/Velk%C3%BD_Roudn%C3%BD" TargetMode="External"/><Relationship Id="rId1691" Type="http://schemas.openxmlformats.org/officeDocument/2006/relationships/hyperlink" Target="https://cs.wikipedia.org/wiki/Ralsko_(Ralsk%C3%A1_pahorkatina)" TargetMode="External"/><Relationship Id="rId2328" Type="http://schemas.openxmlformats.org/officeDocument/2006/relationships/hyperlink" Target="https://cs.wikipedia.org/wiki/Podbo%C5%99ansk%C3%BD_Rohozec" TargetMode="External"/><Relationship Id="rId507" Type="http://schemas.openxmlformats.org/officeDocument/2006/relationships/hyperlink" Target="https://cs.wikipedia.org/wiki/Podbeskydsk%C3%A1_pahorkatina" TargetMode="External"/><Relationship Id="rId714" Type="http://schemas.openxmlformats.org/officeDocument/2006/relationships/hyperlink" Target="http://www.mapy.cz/" TargetMode="External"/><Relationship Id="rId921" Type="http://schemas.openxmlformats.org/officeDocument/2006/relationships/hyperlink" Target="http://www.mapy.cz/" TargetMode="External"/><Relationship Id="rId1137" Type="http://schemas.openxmlformats.org/officeDocument/2006/relationships/hyperlink" Target="https://cs.wikipedia.org/wiki/%C5%BDelenick%C3%BD_vrch" TargetMode="External"/><Relationship Id="rId1344" Type="http://schemas.openxmlformats.org/officeDocument/2006/relationships/hyperlink" Target="http://www.mapy.cz/" TargetMode="External"/><Relationship Id="rId1551" Type="http://schemas.openxmlformats.org/officeDocument/2006/relationships/hyperlink" Target="https://cs.wikipedia.org/wiki/Kohout_(Novohradsk%C3%A9_podh%C5%AF%C5%99%C3%AD)" TargetMode="External"/><Relationship Id="rId1789" Type="http://schemas.openxmlformats.org/officeDocument/2006/relationships/hyperlink" Target="https://cs.wikipedia.org/wiki/Sr%C3%A1zn%C3%A1" TargetMode="External"/><Relationship Id="rId1996" Type="http://schemas.openxmlformats.org/officeDocument/2006/relationships/hyperlink" Target="https://cs.wikipedia.org/wiki/Svaroh_(%C5%A0umava)" TargetMode="External"/><Relationship Id="rId50" Type="http://schemas.openxmlformats.org/officeDocument/2006/relationships/hyperlink" Target="https://cs.wikipedia.org/wiki/Podbeskydsk%C3%A1_pahorkatina" TargetMode="External"/><Relationship Id="rId1204" Type="http://schemas.openxmlformats.org/officeDocument/2006/relationships/hyperlink" Target="https://cs.wikipedia.org/wiki/%C5%A0indeln%C3%BD_vrch" TargetMode="External"/><Relationship Id="rId1411" Type="http://schemas.openxmlformats.org/officeDocument/2006/relationships/hyperlink" Target="http://www.mapy.cz/" TargetMode="External"/><Relationship Id="rId1649" Type="http://schemas.openxmlformats.org/officeDocument/2006/relationships/hyperlink" Target="https://cs.wikipedia.org/wiki/Polsk%C3%A1_hora" TargetMode="External"/><Relationship Id="rId1856" Type="http://schemas.openxmlformats.org/officeDocument/2006/relationships/hyperlink" Target="https://cs.wikipedia.org/wiki/Vrchovina_(%C4%8Cesk%C3%A9_st%C5%99edoho%C5%99%C3%AD)" TargetMode="External"/><Relationship Id="rId1509" Type="http://schemas.openxmlformats.org/officeDocument/2006/relationships/hyperlink" Target="https://cs.wikipedia.org/wiki/Tlust%C3%A1_hora" TargetMode="External"/><Relationship Id="rId1716" Type="http://schemas.openxmlformats.org/officeDocument/2006/relationships/hyperlink" Target="https://cs.wikipedia.org/wiki/Lys%C3%A1_sk%C3%A1la" TargetMode="External"/><Relationship Id="rId1923" Type="http://schemas.openxmlformats.org/officeDocument/2006/relationships/hyperlink" Target="https://cs.wikipedia.org/wiki/Rybn%C3%ADk_(Doln%C3%AD_Dvo%C5%99i%C5%A1t%C4%9B)" TargetMode="External"/><Relationship Id="rId297" Type="http://schemas.openxmlformats.org/officeDocument/2006/relationships/hyperlink" Target="https://cs.wikipedia.org/wiki/Ji%C4%8D%C3%ADnsk%C3%A1_pahorkatina" TargetMode="External"/><Relationship Id="rId2185" Type="http://schemas.openxmlformats.org/officeDocument/2006/relationships/hyperlink" Target="https://cs.wikipedia.org/wiki/Doln%C3%AD_Lochov" TargetMode="External"/><Relationship Id="rId157" Type="http://schemas.openxmlformats.org/officeDocument/2006/relationships/hyperlink" Target="https://cs.wikipedia.org/wiki/Host%C3%BDnsko-vset%C3%ADnsk%C3%A1_hornatina" TargetMode="External"/><Relationship Id="rId364" Type="http://schemas.openxmlformats.org/officeDocument/2006/relationships/hyperlink" Target="https://cs.wikipedia.org/wiki/T%C3%A1borsk%C3%A1_pahorkatina" TargetMode="External"/><Relationship Id="rId2045" Type="http://schemas.openxmlformats.org/officeDocument/2006/relationships/hyperlink" Target="https://cs.wikipedia.org/wiki/Jaron%C3%ADn" TargetMode="External"/><Relationship Id="rId571" Type="http://schemas.openxmlformats.org/officeDocument/2006/relationships/hyperlink" Target="http://www.mapy.cz/" TargetMode="External"/><Relationship Id="rId669" Type="http://schemas.openxmlformats.org/officeDocument/2006/relationships/hyperlink" Target="http://www.mapy.cz/" TargetMode="External"/><Relationship Id="rId876" Type="http://schemas.openxmlformats.org/officeDocument/2006/relationships/hyperlink" Target="http://www.mapy.cz/" TargetMode="External"/><Relationship Id="rId1299" Type="http://schemas.openxmlformats.org/officeDocument/2006/relationships/hyperlink" Target="https://cs.wikipedia.org/wiki/B%C3%ADl%C3%A1_hora_(Podbeskydsk%C3%A1_pahorkatina)" TargetMode="External"/><Relationship Id="rId2252" Type="http://schemas.openxmlformats.org/officeDocument/2006/relationships/hyperlink" Target="https://cs.wikipedia.org/wiki/Tet%C5%99evsk%C3%A1_sla%C5%A5" TargetMode="External"/><Relationship Id="rId224" Type="http://schemas.openxmlformats.org/officeDocument/2006/relationships/hyperlink" Target="https://cs.wikipedia.org/wiki/Broumovsk%C3%A1_vrchovina" TargetMode="External"/><Relationship Id="rId431" Type="http://schemas.openxmlformats.org/officeDocument/2006/relationships/hyperlink" Target="https://cs.wikipedia.org/wiki/Kru%C5%A1n%C3%A9_hory" TargetMode="External"/><Relationship Id="rId529" Type="http://schemas.openxmlformats.org/officeDocument/2006/relationships/hyperlink" Target="https://cs.wikipedia.org/wiki/Hrub%C3%BD_Jesen%C3%ADk" TargetMode="External"/><Relationship Id="rId736" Type="http://schemas.openxmlformats.org/officeDocument/2006/relationships/hyperlink" Target="http://www.mapy.cz/" TargetMode="External"/><Relationship Id="rId1061" Type="http://schemas.openxmlformats.org/officeDocument/2006/relationships/hyperlink" Target="https://cs.wikipedia.org/wiki/Radho%C5%A1%C5%A5" TargetMode="External"/><Relationship Id="rId1159" Type="http://schemas.openxmlformats.org/officeDocument/2006/relationships/hyperlink" Target="https://cs.wikipedia.org/wiki/Vysok%C3%BD_Ostr%C3%BD" TargetMode="External"/><Relationship Id="rId1366" Type="http://schemas.openxmlformats.org/officeDocument/2006/relationships/hyperlink" Target="http://www.mapy.cz/" TargetMode="External"/><Relationship Id="rId2112" Type="http://schemas.openxmlformats.org/officeDocument/2006/relationships/hyperlink" Target="https://cs.wikipedia.org/wiki/Rade%C4%8D_(%C5%BDandov)" TargetMode="External"/><Relationship Id="rId943" Type="http://schemas.openxmlformats.org/officeDocument/2006/relationships/hyperlink" Target="http://www.mapy.cz/" TargetMode="External"/><Relationship Id="rId1019" Type="http://schemas.openxmlformats.org/officeDocument/2006/relationships/hyperlink" Target="https://cs.wikipedia.org/wiki/%C4%8Ceslar" TargetMode="External"/><Relationship Id="rId1573" Type="http://schemas.openxmlformats.org/officeDocument/2006/relationships/hyperlink" Target="https://cs.wikipedia.org/wiki/Plesn%C3%A1_(%C5%A0umava)" TargetMode="External"/><Relationship Id="rId1780" Type="http://schemas.openxmlformats.org/officeDocument/2006/relationships/hyperlink" Target="https://cs.wikipedia.org/wiki/Holubn%C3%ADk_(Jizersk%C3%A9_hory)" TargetMode="External"/><Relationship Id="rId1878" Type="http://schemas.openxmlformats.org/officeDocument/2006/relationships/hyperlink" Target="https://cs.wikipedia.org/wiki/Nov%C3%BD_Kl%C3%AD%C4%8Dov" TargetMode="External"/><Relationship Id="rId72" Type="http://schemas.openxmlformats.org/officeDocument/2006/relationships/hyperlink" Target="https://cs.wikipedia.org/wiki/Hrub%C3%BD_Jesen%C3%ADk" TargetMode="External"/><Relationship Id="rId803" Type="http://schemas.openxmlformats.org/officeDocument/2006/relationships/hyperlink" Target="http://www.mapy.cz/" TargetMode="External"/><Relationship Id="rId1226" Type="http://schemas.openxmlformats.org/officeDocument/2006/relationships/hyperlink" Target="https://cs.wikipedia.org/wiki/Vysok%C3%BD_k%C3%A1men_(Novohradsk%C3%A9_podh%C5%AF%C5%99%C3%AD)" TargetMode="External"/><Relationship Id="rId1433" Type="http://schemas.openxmlformats.org/officeDocument/2006/relationships/hyperlink" Target="http://www.mapy.cz/" TargetMode="External"/><Relationship Id="rId1640" Type="http://schemas.openxmlformats.org/officeDocument/2006/relationships/hyperlink" Target="https://cs.wikipedia.org/wiki/Dlouh%C3%BD_h%C5%99eben" TargetMode="External"/><Relationship Id="rId1738" Type="http://schemas.openxmlformats.org/officeDocument/2006/relationships/hyperlink" Target="https://cs.wikipedia.org/wiki/Vysok%C3%BD_k%C3%A1men_(Orlick%C3%A9_hory)" TargetMode="External"/><Relationship Id="rId1500" Type="http://schemas.openxmlformats.org/officeDocument/2006/relationships/hyperlink" Target="https://cs.wikipedia.org/wiki/Hrazen%C3%BD" TargetMode="External"/><Relationship Id="rId1945" Type="http://schemas.openxmlformats.org/officeDocument/2006/relationships/hyperlink" Target="https://cs.wikipedia.org/wiki/Engelsberk" TargetMode="External"/><Relationship Id="rId1805" Type="http://schemas.openxmlformats.org/officeDocument/2006/relationships/hyperlink" Target="https://cs.wikipedia.org/wiki/Inovec" TargetMode="External"/><Relationship Id="rId179" Type="http://schemas.openxmlformats.org/officeDocument/2006/relationships/hyperlink" Target="https://cs.wikipedia.org/wiki/%C5%A0umavsk%C3%A9_podh%C5%AF%C5%99%C3%AD" TargetMode="External"/><Relationship Id="rId386" Type="http://schemas.openxmlformats.org/officeDocument/2006/relationships/hyperlink" Target="https://cs.wikipedia.org/wiki/Ralsk%C3%A1_pahorkatina" TargetMode="External"/><Relationship Id="rId593" Type="http://schemas.openxmlformats.org/officeDocument/2006/relationships/hyperlink" Target="http://www.mapy.cz/" TargetMode="External"/><Relationship Id="rId2067" Type="http://schemas.openxmlformats.org/officeDocument/2006/relationships/hyperlink" Target="https://cs.wikipedia.org/wiki/Ryb%C3%AD" TargetMode="External"/><Relationship Id="rId2274" Type="http://schemas.openxmlformats.org/officeDocument/2006/relationships/hyperlink" Target="https://cs.wikipedia.org/wiki/Hojkov" TargetMode="External"/><Relationship Id="rId246" Type="http://schemas.openxmlformats.org/officeDocument/2006/relationships/hyperlink" Target="https://cs.wikipedia.org/wiki/Orlick%C3%A1_tabule" TargetMode="External"/><Relationship Id="rId453" Type="http://schemas.openxmlformats.org/officeDocument/2006/relationships/hyperlink" Target="https://cs.wikipedia.org/wiki/Smr%C4%8Diny" TargetMode="External"/><Relationship Id="rId660" Type="http://schemas.openxmlformats.org/officeDocument/2006/relationships/hyperlink" Target="http://www.mapy.cz/" TargetMode="External"/><Relationship Id="rId898" Type="http://schemas.openxmlformats.org/officeDocument/2006/relationships/hyperlink" Target="http://www.mapy.cz/" TargetMode="External"/><Relationship Id="rId1083" Type="http://schemas.openxmlformats.org/officeDocument/2006/relationships/hyperlink" Target="https://cs.wikipedia.org/wiki/Adam_(Orlick%C3%A9_hory)" TargetMode="External"/><Relationship Id="rId1290" Type="http://schemas.openxmlformats.org/officeDocument/2006/relationships/hyperlink" Target="https://cs.wikipedia.org/wiki/Pust%C3%BD_z%C3%A1mek_(Doupovsk%C3%A9_hory)" TargetMode="External"/><Relationship Id="rId2134" Type="http://schemas.openxmlformats.org/officeDocument/2006/relationships/hyperlink" Target="https://cs.wikipedia.org/wiki/Mezn%C3%AD_Louka" TargetMode="External"/><Relationship Id="rId2341" Type="http://schemas.openxmlformats.org/officeDocument/2006/relationships/vmlDrawing" Target="../drawings/vmlDrawing2.vml"/><Relationship Id="rId106" Type="http://schemas.openxmlformats.org/officeDocument/2006/relationships/hyperlink" Target="https://cs.wikipedia.org/wiki/B%C3%ADl%C3%A9_Karpaty" TargetMode="External"/><Relationship Id="rId313" Type="http://schemas.openxmlformats.org/officeDocument/2006/relationships/hyperlink" Target="https://cs.wikipedia.org/wiki/%C4%8Cesk%C3%BD_les" TargetMode="External"/><Relationship Id="rId758" Type="http://schemas.openxmlformats.org/officeDocument/2006/relationships/hyperlink" Target="http://www.mapy.cz/" TargetMode="External"/><Relationship Id="rId965" Type="http://schemas.openxmlformats.org/officeDocument/2006/relationships/hyperlink" Target="http://www.mapy.cz/" TargetMode="External"/><Relationship Id="rId1150" Type="http://schemas.openxmlformats.org/officeDocument/2006/relationships/hyperlink" Target="https://cs.wikipedia.org/wiki/Ran%C3%A1_(%C4%8Cesk%C3%A9_st%C5%99edoho%C5%99%C3%AD)" TargetMode="External"/><Relationship Id="rId1388" Type="http://schemas.openxmlformats.org/officeDocument/2006/relationships/hyperlink" Target="http://www.mapy.cz/" TargetMode="External"/><Relationship Id="rId1595" Type="http://schemas.openxmlformats.org/officeDocument/2006/relationships/hyperlink" Target="https://cs.wikipedia.org/wiki/Chlum_(%C5%A0umava)" TargetMode="External"/><Relationship Id="rId94" Type="http://schemas.openxmlformats.org/officeDocument/2006/relationships/hyperlink" Target="https://cs.wikipedia.org/wiki/Lu%C5%BEick%C3%A9_hory" TargetMode="External"/><Relationship Id="rId520" Type="http://schemas.openxmlformats.org/officeDocument/2006/relationships/hyperlink" Target="https://cs.wikipedia.org/wiki/%C5%A0umavsk%C3%A9_podh%C5%AF%C5%99%C3%AD" TargetMode="External"/><Relationship Id="rId618" Type="http://schemas.openxmlformats.org/officeDocument/2006/relationships/hyperlink" Target="http://www.mapy.cz/" TargetMode="External"/><Relationship Id="rId825" Type="http://schemas.openxmlformats.org/officeDocument/2006/relationships/hyperlink" Target="http://www.mapy.cz/" TargetMode="External"/><Relationship Id="rId1248" Type="http://schemas.openxmlformats.org/officeDocument/2006/relationships/hyperlink" Target="https://cs.wikipedia.org/wiki/Slav%C3%AD%C4%8D_(Moravskoslezsk%C3%A9_Beskydy)" TargetMode="External"/><Relationship Id="rId1455" Type="http://schemas.openxmlformats.org/officeDocument/2006/relationships/hyperlink" Target="https://cs.wikipedia.org/wiki/Moravskoslezsk%C3%A9_Beskydy" TargetMode="External"/><Relationship Id="rId1662" Type="http://schemas.openxmlformats.org/officeDocument/2006/relationships/hyperlink" Target="https://cs.wikipedia.org/wiki/Obl%C3%ADk_(%C4%8Cesk%C3%A9_st%C5%99edoho%C5%99%C3%AD)" TargetMode="External"/><Relationship Id="rId2201" Type="http://schemas.openxmlformats.org/officeDocument/2006/relationships/hyperlink" Target="https://cs.wikipedia.org/wiki/Uh%C5%99ice_(Vlachovo_B%C5%99ez%C3%AD)" TargetMode="External"/><Relationship Id="rId1010" Type="http://schemas.openxmlformats.org/officeDocument/2006/relationships/hyperlink" Target="https://cs.wikipedia.org/wiki/Z%C3%A1meck%C3%BD_vrch_(K%C5%99ivokl%C3%A1tsk%C3%A1_vrchovina)" TargetMode="External"/><Relationship Id="rId1108" Type="http://schemas.openxmlformats.org/officeDocument/2006/relationships/hyperlink" Target="https://cs.wikipedia.org/wiki/Dlouh%C3%A1_hora" TargetMode="External"/><Relationship Id="rId1315" Type="http://schemas.openxmlformats.org/officeDocument/2006/relationships/hyperlink" Target="https://cs.wikipedia.org/wiki/%C5%A0umava" TargetMode="External"/><Relationship Id="rId1967" Type="http://schemas.openxmlformats.org/officeDocument/2006/relationships/hyperlink" Target="https://cs.wikipedia.org/wiki/Moravsk%C3%A1_T%C5%99ebov%C3%A1" TargetMode="External"/><Relationship Id="rId1522" Type="http://schemas.openxmlformats.org/officeDocument/2006/relationships/hyperlink" Target="https://cs.wikipedia.org/wiki/Ko%C5%A1%C5%A5%C3%A1l_(%C4%8Cesk%C3%A9_st%C5%99edoho%C5%99%C3%AD)" TargetMode="External"/><Relationship Id="rId21" Type="http://schemas.openxmlformats.org/officeDocument/2006/relationships/hyperlink" Target="https://cs.wikipedia.org/wiki/Brdsk%C3%A1_vrchovina" TargetMode="External"/><Relationship Id="rId2089" Type="http://schemas.openxmlformats.org/officeDocument/2006/relationships/hyperlink" Target="https://cs.wikipedia.org/wiki/Doubravn%C3%ADk" TargetMode="External"/><Relationship Id="rId2296" Type="http://schemas.openxmlformats.org/officeDocument/2006/relationships/hyperlink" Target="https://cs.wikipedia.org/wiki/Kl%C3%A1novice" TargetMode="External"/><Relationship Id="rId268" Type="http://schemas.openxmlformats.org/officeDocument/2006/relationships/hyperlink" Target="https://cs.wikipedia.org/wiki/Hornos%C3%A1zavsk%C3%A1_pahorkatina" TargetMode="External"/><Relationship Id="rId475" Type="http://schemas.openxmlformats.org/officeDocument/2006/relationships/hyperlink" Target="https://cs.wikipedia.org/wiki/Ralsk%C3%A1_pahorkatina" TargetMode="External"/><Relationship Id="rId682" Type="http://schemas.openxmlformats.org/officeDocument/2006/relationships/hyperlink" Target="http://www.mapy.cz/" TargetMode="External"/><Relationship Id="rId2156" Type="http://schemas.openxmlformats.org/officeDocument/2006/relationships/hyperlink" Target="https://cs.wikipedia.org/wiki/Karlova_Ves_(okres_Rakovn%C3%ADk)" TargetMode="External"/><Relationship Id="rId128" Type="http://schemas.openxmlformats.org/officeDocument/2006/relationships/hyperlink" Target="https://cs.wikipedia.org/wiki/Svitavsk%C3%A1_pahorkatina" TargetMode="External"/><Relationship Id="rId335" Type="http://schemas.openxmlformats.org/officeDocument/2006/relationships/hyperlink" Target="https://cs.wikipedia.org/wiki/Svitavsk%C3%A1_pahorkatina" TargetMode="External"/><Relationship Id="rId542" Type="http://schemas.openxmlformats.org/officeDocument/2006/relationships/hyperlink" Target="http://www.mapy.cz/" TargetMode="External"/><Relationship Id="rId1172" Type="http://schemas.openxmlformats.org/officeDocument/2006/relationships/hyperlink" Target="https://cs.wikipedia.org/wiki/Jelensk%C3%A1_hora" TargetMode="External"/><Relationship Id="rId2016" Type="http://schemas.openxmlformats.org/officeDocument/2006/relationships/hyperlink" Target="https://cs.wikipedia.org/wiki/%C3%9Apsk%C3%A9_ra%C5%A1elini%C5%A1t%C4%9B" TargetMode="External"/><Relationship Id="rId2223" Type="http://schemas.openxmlformats.org/officeDocument/2006/relationships/hyperlink" Target="https://cs.wikipedia.org/wiki/T%C5%99ebohostice" TargetMode="External"/><Relationship Id="rId402" Type="http://schemas.openxmlformats.org/officeDocument/2006/relationships/hyperlink" Target="https://cs.wikipedia.org/wiki/Jizersk%C3%A9_hory" TargetMode="External"/><Relationship Id="rId1032" Type="http://schemas.openxmlformats.org/officeDocument/2006/relationships/hyperlink" Target="https://cs.wikipedia.org/wiki/V%C3%BDhon_(Dyjsko-svrateck%C3%BD_%C3%BAval)" TargetMode="External"/><Relationship Id="rId1989" Type="http://schemas.openxmlformats.org/officeDocument/2006/relationships/hyperlink" Target="https://cs.wikipedia.org/wiki/Hlav%C5%88ovice" TargetMode="External"/><Relationship Id="rId1849" Type="http://schemas.openxmlformats.org/officeDocument/2006/relationships/hyperlink" Target="https://cs.wikipedia.org/wiki/Bob%C3%ADk_(%C5%A0umava)" TargetMode="External"/><Relationship Id="rId192" Type="http://schemas.openxmlformats.org/officeDocument/2006/relationships/hyperlink" Target="https://cs.wikipedia.org/wiki/%C4%8Cesk%C3%A9_st%C5%99edoho%C5%99%C3%AD" TargetMode="External"/><Relationship Id="rId1709" Type="http://schemas.openxmlformats.org/officeDocument/2006/relationships/hyperlink" Target="https://cs.wikipedia.org/wiki/Berkovsk%C3%BD_vrch" TargetMode="External"/><Relationship Id="rId1916" Type="http://schemas.openxmlformats.org/officeDocument/2006/relationships/hyperlink" Target="https://cs.wikipedia.org/wiki/D%C3%A1lnice_D8" TargetMode="External"/><Relationship Id="rId2080" Type="http://schemas.openxmlformats.org/officeDocument/2006/relationships/hyperlink" Target="https://cs.wikipedia.org/wiki/Prost%C5%99edn%C3%AD_Kru%C5%A1ec" TargetMode="External"/><Relationship Id="rId869" Type="http://schemas.openxmlformats.org/officeDocument/2006/relationships/hyperlink" Target="http://www.mapy.cz/" TargetMode="External"/><Relationship Id="rId1499" Type="http://schemas.openxmlformats.org/officeDocument/2006/relationships/hyperlink" Target="https://cs.wikipedia.org/wiki/Tane%C4%8Dnice_(%C5%A0luknovsk%C3%A1_pahorkatina)" TargetMode="External"/><Relationship Id="rId729" Type="http://schemas.openxmlformats.org/officeDocument/2006/relationships/hyperlink" Target="http://www.mapy.cz/" TargetMode="External"/><Relationship Id="rId1359" Type="http://schemas.openxmlformats.org/officeDocument/2006/relationships/hyperlink" Target="https://cs.wikipedia.org/wiki/Lou%C5%A1t%C3%ADn" TargetMode="External"/><Relationship Id="rId936" Type="http://schemas.openxmlformats.org/officeDocument/2006/relationships/hyperlink" Target="http://www.mapy.cz/" TargetMode="External"/><Relationship Id="rId1219" Type="http://schemas.openxmlformats.org/officeDocument/2006/relationships/hyperlink" Target="https://cs.wikipedia.org/wiki/Velk%C3%BD_Meheln%C3%ADk" TargetMode="External"/><Relationship Id="rId1566" Type="http://schemas.openxmlformats.org/officeDocument/2006/relationships/hyperlink" Target="https://cs.wikipedia.org/wiki/K%C5%99ovina" TargetMode="External"/><Relationship Id="rId1773" Type="http://schemas.openxmlformats.org/officeDocument/2006/relationships/hyperlink" Target="https://cs.wikipedia.org/wiki/Lys%C3%A1_hora_(Moravskoslezsk%C3%A9_Beskydy)" TargetMode="External"/><Relationship Id="rId1980" Type="http://schemas.openxmlformats.org/officeDocument/2006/relationships/hyperlink" Target="https://cs.wikipedia.org/wiki/Kn%C3%AD%C5%BEec%C3%AD_stolec" TargetMode="External"/><Relationship Id="rId65" Type="http://schemas.openxmlformats.org/officeDocument/2006/relationships/hyperlink" Target="https://cs.wikipedia.org/wiki/%C4%8Cesk%C3%A9_st%C5%99edoho%C5%99%C3%AD" TargetMode="External"/><Relationship Id="rId1426" Type="http://schemas.openxmlformats.org/officeDocument/2006/relationships/hyperlink" Target="http://www.mapy.cz/" TargetMode="External"/><Relationship Id="rId1633" Type="http://schemas.openxmlformats.org/officeDocument/2006/relationships/hyperlink" Target="https://cs.wikipedia.org/wiki/Vysok%C3%A9_Kolo" TargetMode="External"/><Relationship Id="rId1840" Type="http://schemas.openxmlformats.org/officeDocument/2006/relationships/hyperlink" Target="https://cs.wikipedia.org/wiki/P%C5%99%C3%AD%C4%8Dn%C3%BD_vrch" TargetMode="External"/><Relationship Id="rId1700" Type="http://schemas.openxmlformats.org/officeDocument/2006/relationships/hyperlink" Target="https://cs.wikipedia.org/wiki/Dub_(Ralsk%C3%A1_pahorkatina)" TargetMode="External"/><Relationship Id="rId379" Type="http://schemas.openxmlformats.org/officeDocument/2006/relationships/hyperlink" Target="https://cs.wikipedia.org/wiki/D%C4%9B%C4%8D%C3%ADnsk%C3%A1_vrchovina" TargetMode="External"/><Relationship Id="rId586" Type="http://schemas.openxmlformats.org/officeDocument/2006/relationships/hyperlink" Target="http://www.mapy.cz/" TargetMode="External"/><Relationship Id="rId793" Type="http://schemas.openxmlformats.org/officeDocument/2006/relationships/hyperlink" Target="http://www.mapy.cz/" TargetMode="External"/><Relationship Id="rId2267" Type="http://schemas.openxmlformats.org/officeDocument/2006/relationships/hyperlink" Target="https://cs.wikipedia.org/wiki/Chroboly" TargetMode="External"/><Relationship Id="rId239" Type="http://schemas.openxmlformats.org/officeDocument/2006/relationships/hyperlink" Target="https://cs.wikipedia.org/wiki/Ji%C4%8D%C3%ADnsk%C3%A1_pahorkatina" TargetMode="External"/><Relationship Id="rId446" Type="http://schemas.openxmlformats.org/officeDocument/2006/relationships/hyperlink" Target="https://cs.wikipedia.org/wiki/%C5%A0umavsk%C3%A9_podh%C5%AF%C5%99%C3%AD" TargetMode="External"/><Relationship Id="rId653" Type="http://schemas.openxmlformats.org/officeDocument/2006/relationships/hyperlink" Target="http://www.mapy.cz/" TargetMode="External"/><Relationship Id="rId1076" Type="http://schemas.openxmlformats.org/officeDocument/2006/relationships/hyperlink" Target="https://cs.wikipedia.org/wiki/T%C5%99em%C5%A1%C3%ADn" TargetMode="External"/><Relationship Id="rId1283" Type="http://schemas.openxmlformats.org/officeDocument/2006/relationships/hyperlink" Target="https://cs.wikipedia.org/wiki/Bo%C5%BE%C3%AD_hora" TargetMode="External"/><Relationship Id="rId1490" Type="http://schemas.openxmlformats.org/officeDocument/2006/relationships/hyperlink" Target="https://cs.wikipedia.org/wiki/Hradi%C5%A1t%C4%9B_(Doupovsk%C3%A9_hory)" TargetMode="External"/><Relationship Id="rId2127" Type="http://schemas.openxmlformats.org/officeDocument/2006/relationships/hyperlink" Target="https://cs.wikipedia.org/wiki/Klentnice" TargetMode="External"/><Relationship Id="rId2334" Type="http://schemas.openxmlformats.org/officeDocument/2006/relationships/hyperlink" Target="https://cs.wikipedia.org/wiki/Sob%C4%9Bslav" TargetMode="External"/><Relationship Id="rId306" Type="http://schemas.openxmlformats.org/officeDocument/2006/relationships/hyperlink" Target="https://cs.wikipedia.org/wiki/Bene%C5%A1ovsk%C3%A1_pahorkatina" TargetMode="External"/><Relationship Id="rId860" Type="http://schemas.openxmlformats.org/officeDocument/2006/relationships/hyperlink" Target="http://www.mapy.cz/" TargetMode="External"/><Relationship Id="rId1143" Type="http://schemas.openxmlformats.org/officeDocument/2006/relationships/hyperlink" Target="https://cs.wikipedia.org/wiki/Ka%C5%88kov_(%C4%8Cesk%C3%A9_st%C5%99edoho%C5%99%C3%AD)" TargetMode="External"/><Relationship Id="rId513" Type="http://schemas.openxmlformats.org/officeDocument/2006/relationships/hyperlink" Target="https://cs.wikipedia.org/wiki/Blatensk%C3%A1_pahorkatina" TargetMode="External"/><Relationship Id="rId720" Type="http://schemas.openxmlformats.org/officeDocument/2006/relationships/hyperlink" Target="http://www.mapy.cz/" TargetMode="External"/><Relationship Id="rId1350" Type="http://schemas.openxmlformats.org/officeDocument/2006/relationships/hyperlink" Target="https://cs.wikipedia.org/wiki/Javo%C5%99ick%C3%A1_vrchovina" TargetMode="External"/><Relationship Id="rId1003" Type="http://schemas.openxmlformats.org/officeDocument/2006/relationships/hyperlink" Target="https://cs.wikipedia.org/wiki/Lu%C4%8Dn%C3%AD_hora" TargetMode="External"/><Relationship Id="rId1210" Type="http://schemas.openxmlformats.org/officeDocument/2006/relationships/hyperlink" Target="https://cs.wikipedia.org/wiki/Melechov" TargetMode="External"/><Relationship Id="rId2191" Type="http://schemas.openxmlformats.org/officeDocument/2006/relationships/hyperlink" Target="https://cs.wikipedia.org/wiki/Pohorsk%C3%A1_Ves" TargetMode="External"/><Relationship Id="rId163" Type="http://schemas.openxmlformats.org/officeDocument/2006/relationships/hyperlink" Target="https://cs.wikipedia.org/wiki/Lu%C5%BEick%C3%A9_hory" TargetMode="External"/><Relationship Id="rId370" Type="http://schemas.openxmlformats.org/officeDocument/2006/relationships/hyperlink" Target="https://cs.wikipedia.org/wiki/Krkono%C5%A1e" TargetMode="External"/><Relationship Id="rId2051" Type="http://schemas.openxmlformats.org/officeDocument/2006/relationships/hyperlink" Target="https://cs.wikipedia.org/wiki/Velk%C3%BD_Bor" TargetMode="External"/><Relationship Id="rId230" Type="http://schemas.openxmlformats.org/officeDocument/2006/relationships/hyperlink" Target="https://cs.wikipedia.org/wiki/Bobravsk%C3%A1_vrchovina" TargetMode="External"/><Relationship Id="rId1677" Type="http://schemas.openxmlformats.org/officeDocument/2006/relationships/hyperlink" Target="https://cs.wikipedia.org/wiki/Klete%C4%8Dn%C3%A1" TargetMode="External"/><Relationship Id="rId1884" Type="http://schemas.openxmlformats.org/officeDocument/2006/relationships/hyperlink" Target="https://cs.wikipedia.org/wiki/Vrani%C5%A1t%C4%9B" TargetMode="External"/><Relationship Id="rId907" Type="http://schemas.openxmlformats.org/officeDocument/2006/relationships/hyperlink" Target="http://www.mapy.cz/" TargetMode="External"/><Relationship Id="rId1537" Type="http://schemas.openxmlformats.org/officeDocument/2006/relationships/hyperlink" Target="https://cs.wikipedia.org/wiki/%C4%8Cer%C4%8Dansk%C3%BD_chlum" TargetMode="External"/><Relationship Id="rId1744" Type="http://schemas.openxmlformats.org/officeDocument/2006/relationships/hyperlink" Target="https://cs.wikipedia.org/wiki/Wysoka_Kopa" TargetMode="External"/><Relationship Id="rId1951" Type="http://schemas.openxmlformats.org/officeDocument/2006/relationships/hyperlink" Target="https://cs.wikipedia.org/wiki/Jansk%C3%A9_%C3%9Adol%C3%AD" TargetMode="External"/><Relationship Id="rId36" Type="http://schemas.openxmlformats.org/officeDocument/2006/relationships/hyperlink" Target="https://cs.wikipedia.org/wiki/%C5%A0umava" TargetMode="External"/><Relationship Id="rId1604" Type="http://schemas.openxmlformats.org/officeDocument/2006/relationships/hyperlink" Target="http://cs.wikipedia.org/wiki/Prad%C4%9Bd" TargetMode="External"/><Relationship Id="rId1811" Type="http://schemas.openxmlformats.org/officeDocument/2006/relationships/hyperlink" Target="https://cs.wikipedia.org/wiki/Velk%C3%A1_%C4%8Cantoryje" TargetMode="External"/><Relationship Id="rId697" Type="http://schemas.openxmlformats.org/officeDocument/2006/relationships/hyperlink" Target="http://www.mapy.cz/" TargetMode="External"/><Relationship Id="rId1187" Type="http://schemas.openxmlformats.org/officeDocument/2006/relationships/hyperlink" Target="https://cs.wikipedia.org/wiki/Polom_(%C5%A0umava)" TargetMode="External"/><Relationship Id="rId557" Type="http://schemas.openxmlformats.org/officeDocument/2006/relationships/hyperlink" Target="http://www.mapy.cz/" TargetMode="External"/><Relationship Id="rId764" Type="http://schemas.openxmlformats.org/officeDocument/2006/relationships/hyperlink" Target="http://www.mapy.cz/" TargetMode="External"/><Relationship Id="rId971" Type="http://schemas.openxmlformats.org/officeDocument/2006/relationships/hyperlink" Target="http://www.mapy.cz/" TargetMode="External"/><Relationship Id="rId1394" Type="http://schemas.openxmlformats.org/officeDocument/2006/relationships/hyperlink" Target="http://www.mapy.cz/" TargetMode="External"/><Relationship Id="rId2238" Type="http://schemas.openxmlformats.org/officeDocument/2006/relationships/hyperlink" Target="https://cs.wikipedia.org/wiki/Svahov%C3%A1" TargetMode="External"/><Relationship Id="rId417" Type="http://schemas.openxmlformats.org/officeDocument/2006/relationships/hyperlink" Target="https://cs.wikipedia.org/wiki/%C4%8Cesk%C3%A9_st%C5%99edoho%C5%99%C3%AD" TargetMode="External"/><Relationship Id="rId624" Type="http://schemas.openxmlformats.org/officeDocument/2006/relationships/hyperlink" Target="http://www.mapy.cz/" TargetMode="External"/><Relationship Id="rId831" Type="http://schemas.openxmlformats.org/officeDocument/2006/relationships/hyperlink" Target="http://www.mapy.cz/" TargetMode="External"/><Relationship Id="rId1047" Type="http://schemas.openxmlformats.org/officeDocument/2006/relationships/hyperlink" Target="https://cs.wikipedia.org/wiki/Zvi%C4%8Dina" TargetMode="External"/><Relationship Id="rId1254" Type="http://schemas.openxmlformats.org/officeDocument/2006/relationships/hyperlink" Target="https://cs.wikipedia.org/wiki/D%C4%9B%C4%8D%C3%ADnsk%C3%BD_Sn%C4%9B%C5%BEn%C3%ADk" TargetMode="External"/><Relationship Id="rId1461" Type="http://schemas.openxmlformats.org/officeDocument/2006/relationships/hyperlink" Target="http://www.mapy.cz/" TargetMode="External"/><Relationship Id="rId2305" Type="http://schemas.openxmlformats.org/officeDocument/2006/relationships/hyperlink" Target="https://cs.wikipedia.org/wiki/Arnultovice_(Velk%C3%A9_Chvojno)" TargetMode="External"/><Relationship Id="rId1114" Type="http://schemas.openxmlformats.org/officeDocument/2006/relationships/hyperlink" Target="https://cs.wikipedia.org/wiki/Tachovsk%C3%BD_vrch" TargetMode="External"/><Relationship Id="rId1321" Type="http://schemas.openxmlformats.org/officeDocument/2006/relationships/hyperlink" Target="http://www.mapy.cz/" TargetMode="External"/><Relationship Id="rId2095" Type="http://schemas.openxmlformats.org/officeDocument/2006/relationships/hyperlink" Target="https://cs.wikipedia.org/wiki/Kl%C3%AD%C4%8D" TargetMode="External"/><Relationship Id="rId274" Type="http://schemas.openxmlformats.org/officeDocument/2006/relationships/hyperlink" Target="https://cs.wikipedia.org/wiki/V%C5%A1erubsk%C3%A1_vrchovina" TargetMode="External"/><Relationship Id="rId481" Type="http://schemas.openxmlformats.org/officeDocument/2006/relationships/hyperlink" Target="https://cs.wikipedia.org/wiki/Broumovsk%C3%A1_vrchovina" TargetMode="External"/><Relationship Id="rId2162" Type="http://schemas.openxmlformats.org/officeDocument/2006/relationships/hyperlink" Target="https://cs.wikipedia.org/wiki/%C5%A0anov_(okres_Zl%C3%ADn)" TargetMode="External"/><Relationship Id="rId134" Type="http://schemas.openxmlformats.org/officeDocument/2006/relationships/hyperlink" Target="https://cs.wikipedia.org/wiki/Je%C5%A1t%C4%9Bdsko-koz%C3%A1kovsk%C3%BD_h%C5%99bet" TargetMode="External"/><Relationship Id="rId341" Type="http://schemas.openxmlformats.org/officeDocument/2006/relationships/hyperlink" Target="https://cs.wikipedia.org/wiki/%C5%A0vihovsk%C3%A1_vrchovina" TargetMode="External"/><Relationship Id="rId2022" Type="http://schemas.openxmlformats.org/officeDocument/2006/relationships/hyperlink" Target="https://cs.wikipedia.org/wiki/Pihel" TargetMode="External"/><Relationship Id="rId201" Type="http://schemas.openxmlformats.org/officeDocument/2006/relationships/hyperlink" Target="https://cs.wikipedia.org/wiki/%C5%A0umava" TargetMode="External"/><Relationship Id="rId1788" Type="http://schemas.openxmlformats.org/officeDocument/2006/relationships/hyperlink" Target="https://cs.wikipedia.org/wiki/%C5%A0er%C3%A1k" TargetMode="External"/><Relationship Id="rId1995" Type="http://schemas.openxmlformats.org/officeDocument/2006/relationships/hyperlink" Target="https://cs.wikipedia.org/wiki/P%C5%99edn%C3%AD_Arno%C5%A1tov" TargetMode="External"/><Relationship Id="rId1648" Type="http://schemas.openxmlformats.org/officeDocument/2006/relationships/hyperlink" Target="https://cs.wikipedia.org/wiki/Bradlo_(Hanu%C5%A1ovick%C3%A1_vrchovina)" TargetMode="External"/><Relationship Id="rId1508" Type="http://schemas.openxmlformats.org/officeDocument/2006/relationships/hyperlink" Target="https://cs.wikipedia.org/wiki/Hradisko_(Liten%C4%8Dick%C3%A1_pahorkatina)" TargetMode="External"/><Relationship Id="rId1855" Type="http://schemas.openxmlformats.org/officeDocument/2006/relationships/hyperlink" Target="https://cs.wikipedia.org/wiki/Lipsk%C3%A1_hora_(%C4%8Cesk%C3%A9_st%C5%99edoho%C5%99%C3%AD)" TargetMode="External"/><Relationship Id="rId1715" Type="http://schemas.openxmlformats.org/officeDocument/2006/relationships/hyperlink" Target="https://cs.wikipedia.org/wiki/Dub_(Ralsk%C3%A1_pahorkatina)" TargetMode="External"/><Relationship Id="rId1922" Type="http://schemas.openxmlformats.org/officeDocument/2006/relationships/hyperlink" Target="https://cs.wikipedia.org/wiki/Old%C5%99ichovsk%C3%A9_sedlo" TargetMode="External"/><Relationship Id="rId668" Type="http://schemas.openxmlformats.org/officeDocument/2006/relationships/hyperlink" Target="http://www.mapy.cz/" TargetMode="External"/><Relationship Id="rId875" Type="http://schemas.openxmlformats.org/officeDocument/2006/relationships/hyperlink" Target="http://www.mapy.cz/" TargetMode="External"/><Relationship Id="rId1298" Type="http://schemas.openxmlformats.org/officeDocument/2006/relationships/hyperlink" Target="https://cs.wikipedia.org/wiki/Hradn%C3%AD_vrch_Hukvaldy" TargetMode="External"/><Relationship Id="rId528" Type="http://schemas.openxmlformats.org/officeDocument/2006/relationships/hyperlink" Target="https://cs.wikipedia.org/wiki/Krkono%C5%A1e" TargetMode="External"/><Relationship Id="rId735" Type="http://schemas.openxmlformats.org/officeDocument/2006/relationships/hyperlink" Target="http://www.mapy.cz/" TargetMode="External"/><Relationship Id="rId942" Type="http://schemas.openxmlformats.org/officeDocument/2006/relationships/hyperlink" Target="http://www.mapy.cz/" TargetMode="External"/><Relationship Id="rId1158" Type="http://schemas.openxmlformats.org/officeDocument/2006/relationships/hyperlink" Target="https://cs.wikipedia.org/wiki/M%C5%AFstek_(%C5%A0umava)" TargetMode="External"/><Relationship Id="rId1365" Type="http://schemas.openxmlformats.org/officeDocument/2006/relationships/hyperlink" Target="http://www.mapy.cz/" TargetMode="External"/><Relationship Id="rId1572" Type="http://schemas.openxmlformats.org/officeDocument/2006/relationships/hyperlink" Target="https://cs.wikipedia.org/wiki/Plesn%C3%A1_(%C5%A0umava)" TargetMode="External"/><Relationship Id="rId2209" Type="http://schemas.openxmlformats.org/officeDocument/2006/relationships/hyperlink" Target="https://cs.wikipedia.org/wiki/Sov%C3%AD_sedlo" TargetMode="External"/><Relationship Id="rId1018" Type="http://schemas.openxmlformats.org/officeDocument/2006/relationships/hyperlink" Target="https://cs.wikipedia.org/wiki/Kamenick%C3%BD_kopec" TargetMode="External"/><Relationship Id="rId1225" Type="http://schemas.openxmlformats.org/officeDocument/2006/relationships/hyperlink" Target="https://cs.wikipedia.org/wiki/Hradi%C5%A1%C5%A5sk%C3%BD_vrch_(Novohradsk%C3%A9_podh%C5%AF%C5%99%C3%AD)" TargetMode="External"/><Relationship Id="rId1432" Type="http://schemas.openxmlformats.org/officeDocument/2006/relationships/hyperlink" Target="http://www.mapy.cz/" TargetMode="External"/><Relationship Id="rId71" Type="http://schemas.openxmlformats.org/officeDocument/2006/relationships/hyperlink" Target="https://cs.wikipedia.org/wiki/Novohradsk%C3%A9_hory" TargetMode="External"/><Relationship Id="rId802" Type="http://schemas.openxmlformats.org/officeDocument/2006/relationships/hyperlink" Target="http://www.mapy.cz/" TargetMode="External"/><Relationship Id="rId178" Type="http://schemas.openxmlformats.org/officeDocument/2006/relationships/hyperlink" Target="https://cs.wikipedia.org/wiki/Javorn%C3%ADky" TargetMode="External"/><Relationship Id="rId385" Type="http://schemas.openxmlformats.org/officeDocument/2006/relationships/hyperlink" Target="https://cs.wikipedia.org/wiki/Ralsk%C3%A1_pahorkatina" TargetMode="External"/><Relationship Id="rId592" Type="http://schemas.openxmlformats.org/officeDocument/2006/relationships/hyperlink" Target="http://www.mapy.cz/" TargetMode="External"/><Relationship Id="rId2066" Type="http://schemas.openxmlformats.org/officeDocument/2006/relationships/hyperlink" Target="https://cs.wikipedia.org/wiki/Janovice_(Star%C3%BD_Ji%C4%8D%C3%ADn)" TargetMode="External"/><Relationship Id="rId2273" Type="http://schemas.openxmlformats.org/officeDocument/2006/relationships/hyperlink" Target="https://cs.wikipedia.org/wiki/He%C5%99manovice" TargetMode="External"/><Relationship Id="rId245" Type="http://schemas.openxmlformats.org/officeDocument/2006/relationships/hyperlink" Target="https://cs.wikipedia.org/wiki/%C5%A0umavsk%C3%A9_podh%C5%AF%C5%99%C3%AD" TargetMode="External"/><Relationship Id="rId452" Type="http://schemas.openxmlformats.org/officeDocument/2006/relationships/hyperlink" Target="https://cs.wikipedia.org/wiki/K%C5%99eme%C5%A1nick%C3%A1_vrchovina" TargetMode="External"/><Relationship Id="rId1082" Type="http://schemas.openxmlformats.org/officeDocument/2006/relationships/hyperlink" Target="https://cs.wikipedia.org/wiki/Studen%C3%BD_(Orlick%C3%A9_hory)" TargetMode="External"/><Relationship Id="rId2133" Type="http://schemas.openxmlformats.org/officeDocument/2006/relationships/hyperlink" Target="https://cs.wikipedia.org/wiki/Metylovice" TargetMode="External"/><Relationship Id="rId2340" Type="http://schemas.openxmlformats.org/officeDocument/2006/relationships/drawing" Target="../drawings/drawing2.xml"/><Relationship Id="rId105" Type="http://schemas.openxmlformats.org/officeDocument/2006/relationships/hyperlink" Target="https://cs.wikipedia.org/wiki/%C5%A0umava" TargetMode="External"/><Relationship Id="rId312" Type="http://schemas.openxmlformats.org/officeDocument/2006/relationships/hyperlink" Target="https://cs.wikipedia.org/wiki/%C5%A0umavsk%C3%A9_podh%C5%AF%C5%99%C3%AD" TargetMode="External"/><Relationship Id="rId2200" Type="http://schemas.openxmlformats.org/officeDocument/2006/relationships/hyperlink" Target="https://cs.wikipedia.org/wiki/Ostrov%C3%A1nky" TargetMode="External"/><Relationship Id="rId1899" Type="http://schemas.openxmlformats.org/officeDocument/2006/relationships/hyperlink" Target="https://cs.wikipedia.org/wiki/Ole%C5%A1sk%C3%BD_rybn%C3%ADk" TargetMode="External"/><Relationship Id="rId1759" Type="http://schemas.openxmlformats.org/officeDocument/2006/relationships/hyperlink" Target="https://cs.wikipedia.org/wiki/Ropice_(Moravskoslezsk%C3%A9_Beskydy)" TargetMode="External"/><Relationship Id="rId1966" Type="http://schemas.openxmlformats.org/officeDocument/2006/relationships/hyperlink" Target="https://cs.wikipedia.org/wiki/Kr%C3%A1sn%C3%A1_Hora_(Sto%C5%BEec)" TargetMode="External"/><Relationship Id="rId1619" Type="http://schemas.openxmlformats.org/officeDocument/2006/relationships/hyperlink" Target="https://cs.wikipedia.org/wiki/%C4%8Cert%C5%AFv_ml%C3%BDn" TargetMode="External"/><Relationship Id="rId1826" Type="http://schemas.openxmlformats.org/officeDocument/2006/relationships/hyperlink" Target="https://cs.wikipedia.org/wiki/%C5%BDl%C3%ADbsk%C3%BD_vrch" TargetMode="External"/><Relationship Id="rId779" Type="http://schemas.openxmlformats.org/officeDocument/2006/relationships/hyperlink" Target="http://www.mapy.cz/" TargetMode="External"/><Relationship Id="rId986" Type="http://schemas.openxmlformats.org/officeDocument/2006/relationships/hyperlink" Target="http://www.mapy.cz/" TargetMode="External"/><Relationship Id="rId639" Type="http://schemas.openxmlformats.org/officeDocument/2006/relationships/hyperlink" Target="http://www.mapy.cz/" TargetMode="External"/><Relationship Id="rId1269" Type="http://schemas.openxmlformats.org/officeDocument/2006/relationships/hyperlink" Target="https://cs.wikipedia.org/wiki/Poleck%C3%BD_vrch" TargetMode="External"/><Relationship Id="rId1476" Type="http://schemas.openxmlformats.org/officeDocument/2006/relationships/hyperlink" Target="https://cs.wikipedia.org/wiki/Orl%C3%ADk_(Hrub%C3%BD_Jesen%C3%ADk)" TargetMode="External"/><Relationship Id="rId846" Type="http://schemas.openxmlformats.org/officeDocument/2006/relationships/hyperlink" Target="http://www.mapy.cz/" TargetMode="External"/><Relationship Id="rId1129" Type="http://schemas.openxmlformats.org/officeDocument/2006/relationships/hyperlink" Target="https://cs.wikipedia.org/wiki/%C5%BDl%C3%ADbsk%C3%BD_vrch" TargetMode="External"/><Relationship Id="rId1683" Type="http://schemas.openxmlformats.org/officeDocument/2006/relationships/hyperlink" Target="https://cs.wikipedia.org/wiki/Doubravsk%C3%A1_hora" TargetMode="External"/><Relationship Id="rId1890" Type="http://schemas.openxmlformats.org/officeDocument/2006/relationships/hyperlink" Target="https://cs.wikipedia.org/wiki/%C4%8Cerven%C3%BD_Potok" TargetMode="External"/><Relationship Id="rId706" Type="http://schemas.openxmlformats.org/officeDocument/2006/relationships/hyperlink" Target="http://www.mapy.cz/" TargetMode="External"/><Relationship Id="rId913" Type="http://schemas.openxmlformats.org/officeDocument/2006/relationships/hyperlink" Target="http://www.mapy.cz/" TargetMode="External"/><Relationship Id="rId1336" Type="http://schemas.openxmlformats.org/officeDocument/2006/relationships/hyperlink" Target="https://cs.wikipedia.org/wiki/Ond%C5%99ejn%C3%ADk_(Podbeskydsk%C3%A1_pahorkatina)" TargetMode="External"/><Relationship Id="rId1543" Type="http://schemas.openxmlformats.org/officeDocument/2006/relationships/hyperlink" Target="https://cs.wikipedia.org/wiki/Hora_(p%C5%99%C3%ADrodn%C3%AD_pam%C3%A1tka)" TargetMode="External"/><Relationship Id="rId1750" Type="http://schemas.openxmlformats.org/officeDocument/2006/relationships/hyperlink" Target="https://cs.wikipedia.org/wiki/Kan%C4%8D%C3%AD_vrch_(Jizersk%C3%A9_hory)" TargetMode="External"/><Relationship Id="rId42" Type="http://schemas.openxmlformats.org/officeDocument/2006/relationships/hyperlink" Target="https://cs.wikipedia.org/wiki/Jizersk%C3%A9_hory" TargetMode="External"/><Relationship Id="rId1403" Type="http://schemas.openxmlformats.org/officeDocument/2006/relationships/hyperlink" Target="http://www.mapy.cz/" TargetMode="External"/><Relationship Id="rId1610" Type="http://schemas.openxmlformats.org/officeDocument/2006/relationships/hyperlink" Target="https://cs.wikipedia.org/wiki/Vozka_(Hrub%C3%BD_Jesen%C3%ADk)" TargetMode="External"/><Relationship Id="rId289" Type="http://schemas.openxmlformats.org/officeDocument/2006/relationships/hyperlink" Target="https://cs.wikipedia.org/wiki/%C4%8Cesk%C3%A9_st%C5%99edoho%C5%99%C3%AD" TargetMode="External"/><Relationship Id="rId496" Type="http://schemas.openxmlformats.org/officeDocument/2006/relationships/hyperlink" Target="https://cs.wikipedia.org/wiki/Ralsk%C3%A1_pahorkatina" TargetMode="External"/><Relationship Id="rId2177" Type="http://schemas.openxmlformats.org/officeDocument/2006/relationships/hyperlink" Target="https://cs.wikipedia.org/wiki/Ho%C5%A1tice_(okres_Strakonice)" TargetMode="External"/><Relationship Id="rId149" Type="http://schemas.openxmlformats.org/officeDocument/2006/relationships/hyperlink" Target="https://cs.wikipedia.org/wiki/Hanu%C5%A1ovick%C3%A1_vrchovina" TargetMode="External"/><Relationship Id="rId356" Type="http://schemas.openxmlformats.org/officeDocument/2006/relationships/hyperlink" Target="https://cs.wikipedia.org/wiki/Kyjovsk%C3%A1_pahorkatina" TargetMode="External"/><Relationship Id="rId563" Type="http://schemas.openxmlformats.org/officeDocument/2006/relationships/hyperlink" Target="http://www.mapy.cz/" TargetMode="External"/><Relationship Id="rId770" Type="http://schemas.openxmlformats.org/officeDocument/2006/relationships/hyperlink" Target="http://www.mapy.cz/" TargetMode="External"/><Relationship Id="rId1193" Type="http://schemas.openxmlformats.org/officeDocument/2006/relationships/hyperlink" Target="https://cs.wikipedia.org/wiki/Svobodn%C3%A1_hora" TargetMode="External"/><Relationship Id="rId2037" Type="http://schemas.openxmlformats.org/officeDocument/2006/relationships/hyperlink" Target="https://cs.wikipedia.org/wiki/Sopotnice" TargetMode="External"/><Relationship Id="rId2244" Type="http://schemas.openxmlformats.org/officeDocument/2006/relationships/hyperlink" Target="https://cs.wikipedia.org/wiki/Kamenice_(Z%C3%A1kupy)" TargetMode="External"/><Relationship Id="rId216" Type="http://schemas.openxmlformats.org/officeDocument/2006/relationships/hyperlink" Target="https://cs.wikipedia.org/wiki/%C5%A0vihovsk%C3%A1_vrchovina" TargetMode="External"/><Relationship Id="rId423" Type="http://schemas.openxmlformats.org/officeDocument/2006/relationships/hyperlink" Target="https://cs.wikipedia.org/wiki/%C4%8Cesk%C3%A9_st%C5%99edoho%C5%99%C3%AD" TargetMode="External"/><Relationship Id="rId1053" Type="http://schemas.openxmlformats.org/officeDocument/2006/relationships/hyperlink" Target="https://cs.wikipedia.org/wiki/Kr%C3%A1loveck%C3%BD_%C5%A0pi%C4%8D%C3%A1k" TargetMode="External"/><Relationship Id="rId1260" Type="http://schemas.openxmlformats.org/officeDocument/2006/relationships/hyperlink" Target="https://cs.wikipedia.org/wiki/L%C3%ADpa_(K%C5%99ivokl%C3%A1tsk%C3%A1_vrchovina)" TargetMode="External"/><Relationship Id="rId2104" Type="http://schemas.openxmlformats.org/officeDocument/2006/relationships/hyperlink" Target="https://cs.wikipedia.org/wiki/Rusava" TargetMode="External"/><Relationship Id="rId630" Type="http://schemas.openxmlformats.org/officeDocument/2006/relationships/hyperlink" Target="http://www.mapy.cz/" TargetMode="External"/><Relationship Id="rId2311" Type="http://schemas.openxmlformats.org/officeDocument/2006/relationships/hyperlink" Target="https://cs.wikipedia.org/wiki/Vl%C4%8Dnov" TargetMode="External"/><Relationship Id="rId1120" Type="http://schemas.openxmlformats.org/officeDocument/2006/relationships/hyperlink" Target="https://cs.wikipedia.org/wiki/Born%C3%BD" TargetMode="External"/><Relationship Id="rId1937" Type="http://schemas.openxmlformats.org/officeDocument/2006/relationships/hyperlink" Target="https://cs.wikipedia.org/wiki/Javo%C5%99ink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"/>
  <dimension ref="A1:S598"/>
  <sheetViews>
    <sheetView showGridLines="0" tabSelected="1" topLeftCell="B1" workbookViewId="0">
      <pane ySplit="2" topLeftCell="A3" activePane="bottomLeft" state="frozen"/>
      <selection activeCell="B1" sqref="B1"/>
      <selection pane="bottomLeft"/>
    </sheetView>
  </sheetViews>
  <sheetFormatPr defaultRowHeight="10.5"/>
  <cols>
    <col min="1" max="1" width="2.83203125" style="1" hidden="1" customWidth="1"/>
    <col min="2" max="2" width="5.33203125" style="4" customWidth="1"/>
    <col min="3" max="3" width="5.6640625" style="4" hidden="1" customWidth="1"/>
    <col min="4" max="4" width="11.1640625" style="4" hidden="1" customWidth="1"/>
    <col min="5" max="5" width="18" style="5" customWidth="1"/>
    <col min="6" max="7" width="7.5" customWidth="1"/>
    <col min="8" max="8" width="22.1640625" hidden="1" customWidth="1"/>
    <col min="9" max="9" width="8.33203125" style="4" customWidth="1"/>
    <col min="10" max="10" width="14" style="5" hidden="1" customWidth="1"/>
    <col min="11" max="11" width="25.83203125" style="6" customWidth="1"/>
    <col min="12" max="12" width="4.83203125" style="6" customWidth="1"/>
    <col min="13" max="13" width="22.6640625" style="6" customWidth="1"/>
    <col min="14" max="14" width="10.83203125" customWidth="1"/>
    <col min="15" max="15" width="49.83203125" style="3" customWidth="1"/>
    <col min="16" max="19" width="5.83203125" style="16" hidden="1" customWidth="1"/>
  </cols>
  <sheetData>
    <row r="1" spans="1:19" s="7" customFormat="1" ht="29.1" customHeight="1">
      <c r="B1" s="62" t="s">
        <v>1309</v>
      </c>
      <c r="C1" s="62"/>
      <c r="D1" s="62"/>
      <c r="E1" s="63"/>
      <c r="F1" s="63"/>
      <c r="G1" s="63"/>
      <c r="H1" s="63"/>
      <c r="I1" s="63"/>
      <c r="J1" s="63"/>
      <c r="K1" s="63"/>
      <c r="L1" s="33"/>
      <c r="O1" s="31" t="str">
        <f ca="1">"© 2016"&amp;IF(YEAR(TODAY())&gt;2016,"-"&amp;YEAR(TODAY()),"")&amp;" Ultratisícovky.cz"</f>
        <v>© 2016-2020 Ultratisícovky.cz</v>
      </c>
    </row>
    <row r="2" spans="1:19" s="16" customFormat="1" ht="21">
      <c r="B2" s="8" t="s">
        <v>0</v>
      </c>
      <c r="C2" s="64" t="s">
        <v>2762</v>
      </c>
      <c r="D2" s="64" t="s">
        <v>2763</v>
      </c>
      <c r="E2" s="9" t="s">
        <v>252</v>
      </c>
      <c r="F2" s="10" t="s">
        <v>1254</v>
      </c>
      <c r="G2" s="11" t="s">
        <v>1255</v>
      </c>
      <c r="H2" s="12" t="s">
        <v>1256</v>
      </c>
      <c r="I2" s="11" t="s">
        <v>1308</v>
      </c>
      <c r="J2" s="12" t="s">
        <v>1263</v>
      </c>
      <c r="K2" s="13" t="s">
        <v>1257</v>
      </c>
      <c r="L2" s="11" t="s">
        <v>1680</v>
      </c>
      <c r="M2" s="32" t="s">
        <v>1679</v>
      </c>
      <c r="N2" s="8" t="s">
        <v>1258</v>
      </c>
      <c r="O2" s="14" t="s">
        <v>1259</v>
      </c>
      <c r="P2" s="15" t="s">
        <v>1260</v>
      </c>
      <c r="Q2" s="15" t="s">
        <v>1260</v>
      </c>
      <c r="R2" s="15" t="s">
        <v>1261</v>
      </c>
      <c r="S2" s="15" t="s">
        <v>1261</v>
      </c>
    </row>
    <row r="3" spans="1:19">
      <c r="B3" s="20">
        <f t="shared" ref="B3:B66" si="0">ROW()-ROW($B$2)</f>
        <v>1</v>
      </c>
      <c r="C3" s="66">
        <v>1002</v>
      </c>
      <c r="D3" s="65" t="s">
        <v>2755</v>
      </c>
      <c r="E3" s="45" t="s">
        <v>7</v>
      </c>
      <c r="F3" s="46">
        <v>837</v>
      </c>
      <c r="G3" s="47">
        <v>620</v>
      </c>
      <c r="H3" s="48" t="s">
        <v>1310</v>
      </c>
      <c r="I3" s="49">
        <v>20.2</v>
      </c>
      <c r="J3" s="59" t="s">
        <v>8</v>
      </c>
      <c r="K3" s="50" t="s">
        <v>9</v>
      </c>
      <c r="L3" s="34" t="s">
        <v>1681</v>
      </c>
      <c r="M3" s="36" t="s">
        <v>10</v>
      </c>
      <c r="N3" s="55"/>
      <c r="O3" s="56"/>
      <c r="P3" s="19">
        <f t="shared" ref="P3:P66" si="1">IF(R3=0,VALUE(MID(M3,14,2))+VALUE(MID(M3,18,2))/60+VALUE(MID(M3,21,3))/1000/60,0)</f>
        <v>0</v>
      </c>
      <c r="Q3" s="19">
        <f t="shared" ref="Q3:Q66" si="2">IF(R3=0,VALUE(MID(M3,2,2))+VALUE(MID(M3,6,2))/60+VALUE(MID(M3,9,3))/1000/60,0)</f>
        <v>0</v>
      </c>
      <c r="R3" s="19">
        <f t="shared" ref="R3:R66" si="3">IF(N3="",VALUE(MID(M3,14,2))+VALUE(MID(M3,18,2))/60+VALUE(MID(M3,21,3))/1000/60,0)</f>
        <v>13.9314</v>
      </c>
      <c r="S3" s="19">
        <f t="shared" ref="S3:S66" si="4">IF(N3="",VALUE(MID(M3,2,2))+VALUE(MID(M3,6,2))/60+VALUE(MID(M3,9,3))/1000/60,0)</f>
        <v>50.5548</v>
      </c>
    </row>
    <row r="4" spans="1:19" s="2" customFormat="1">
      <c r="A4" s="1"/>
      <c r="B4" s="20">
        <f t="shared" si="0"/>
        <v>2</v>
      </c>
      <c r="C4" s="66">
        <v>982</v>
      </c>
      <c r="D4" s="65" t="s">
        <v>2750</v>
      </c>
      <c r="E4" s="45" t="s">
        <v>13</v>
      </c>
      <c r="F4" s="46">
        <v>970</v>
      </c>
      <c r="G4" s="47">
        <v>570.4</v>
      </c>
      <c r="H4" s="48" t="s">
        <v>1264</v>
      </c>
      <c r="I4" s="49">
        <v>28.1</v>
      </c>
      <c r="J4" s="59" t="s">
        <v>14</v>
      </c>
      <c r="K4" s="50" t="s">
        <v>15</v>
      </c>
      <c r="L4" s="34" t="s">
        <v>1682</v>
      </c>
      <c r="M4" s="36" t="s">
        <v>16</v>
      </c>
      <c r="N4" s="22"/>
      <c r="O4" s="21"/>
      <c r="P4" s="19">
        <f t="shared" si="1"/>
        <v>0</v>
      </c>
      <c r="Q4" s="19">
        <f t="shared" si="2"/>
        <v>0</v>
      </c>
      <c r="R4" s="19">
        <f t="shared" si="3"/>
        <v>17.675650000000001</v>
      </c>
      <c r="S4" s="19">
        <f t="shared" si="4"/>
        <v>48.857816666666665</v>
      </c>
    </row>
    <row r="5" spans="1:19">
      <c r="B5" s="20">
        <f t="shared" si="0"/>
        <v>3</v>
      </c>
      <c r="C5" s="66">
        <v>898</v>
      </c>
      <c r="D5" s="65" t="s">
        <v>2741</v>
      </c>
      <c r="E5" s="45" t="s">
        <v>21</v>
      </c>
      <c r="F5" s="46">
        <v>964</v>
      </c>
      <c r="G5" s="47">
        <v>482</v>
      </c>
      <c r="H5" s="48" t="s">
        <v>1265</v>
      </c>
      <c r="I5" s="49">
        <v>4.3</v>
      </c>
      <c r="J5" s="59" t="s">
        <v>22</v>
      </c>
      <c r="K5" s="50" t="s">
        <v>23</v>
      </c>
      <c r="L5" s="34" t="s">
        <v>1683</v>
      </c>
      <c r="M5" s="36" t="s">
        <v>24</v>
      </c>
      <c r="N5" s="22"/>
      <c r="O5" s="21"/>
      <c r="P5" s="19">
        <f t="shared" si="1"/>
        <v>0</v>
      </c>
      <c r="Q5" s="19">
        <f t="shared" si="2"/>
        <v>0</v>
      </c>
      <c r="R5" s="19">
        <f t="shared" si="3"/>
        <v>18.300900000000002</v>
      </c>
      <c r="S5" s="19">
        <f t="shared" si="4"/>
        <v>49.552866666666667</v>
      </c>
    </row>
    <row r="6" spans="1:19">
      <c r="B6" s="20">
        <f t="shared" si="0"/>
        <v>4</v>
      </c>
      <c r="C6" s="66">
        <v>1791</v>
      </c>
      <c r="D6" s="65" t="s">
        <v>2740</v>
      </c>
      <c r="E6" s="45" t="s">
        <v>25</v>
      </c>
      <c r="F6" s="46">
        <v>995</v>
      </c>
      <c r="G6" s="47">
        <v>435</v>
      </c>
      <c r="H6" s="48" t="s">
        <v>1311</v>
      </c>
      <c r="I6" s="49">
        <v>8.5</v>
      </c>
      <c r="J6" s="59" t="s">
        <v>26</v>
      </c>
      <c r="K6" s="50" t="s">
        <v>12</v>
      </c>
      <c r="L6" s="34" t="s">
        <v>1684</v>
      </c>
      <c r="M6" s="36" t="s">
        <v>27</v>
      </c>
      <c r="N6" s="22"/>
      <c r="O6" s="21"/>
      <c r="P6" s="19">
        <f t="shared" si="1"/>
        <v>0</v>
      </c>
      <c r="Q6" s="19">
        <f t="shared" si="2"/>
        <v>0</v>
      </c>
      <c r="R6" s="19">
        <f t="shared" si="3"/>
        <v>16.693449999999999</v>
      </c>
      <c r="S6" s="19">
        <f t="shared" si="4"/>
        <v>50.050816666666663</v>
      </c>
    </row>
    <row r="7" spans="1:19">
      <c r="B7" s="20">
        <f t="shared" si="0"/>
        <v>5</v>
      </c>
      <c r="C7" s="66">
        <v>3557</v>
      </c>
      <c r="D7" s="65" t="s">
        <v>2736</v>
      </c>
      <c r="E7" s="45" t="s">
        <v>32</v>
      </c>
      <c r="F7" s="46">
        <v>983</v>
      </c>
      <c r="G7" s="47">
        <v>420</v>
      </c>
      <c r="H7" s="48" t="s">
        <v>1312</v>
      </c>
      <c r="I7" s="49">
        <v>37.5</v>
      </c>
      <c r="J7" s="59" t="s">
        <v>33</v>
      </c>
      <c r="K7" s="50" t="s">
        <v>34</v>
      </c>
      <c r="L7" s="34" t="s">
        <v>1685</v>
      </c>
      <c r="M7" s="36" t="s">
        <v>35</v>
      </c>
      <c r="N7" s="22"/>
      <c r="O7" s="21"/>
      <c r="P7" s="19">
        <f t="shared" si="1"/>
        <v>0</v>
      </c>
      <c r="Q7" s="19">
        <f t="shared" si="2"/>
        <v>0</v>
      </c>
      <c r="R7" s="19">
        <f t="shared" si="3"/>
        <v>12.616</v>
      </c>
      <c r="S7" s="19">
        <f t="shared" si="4"/>
        <v>50.035249999999998</v>
      </c>
    </row>
    <row r="8" spans="1:19">
      <c r="B8" s="20">
        <f t="shared" si="0"/>
        <v>6</v>
      </c>
      <c r="C8" s="66">
        <v>3558</v>
      </c>
      <c r="D8" s="65" t="s">
        <v>2735</v>
      </c>
      <c r="E8" s="45" t="s">
        <v>36</v>
      </c>
      <c r="F8" s="46">
        <v>726</v>
      </c>
      <c r="G8" s="47">
        <v>416</v>
      </c>
      <c r="H8" s="48" t="s">
        <v>1313</v>
      </c>
      <c r="I8" s="49">
        <v>23.6</v>
      </c>
      <c r="J8" s="59" t="s">
        <v>7</v>
      </c>
      <c r="K8" s="50" t="s">
        <v>9</v>
      </c>
      <c r="L8" s="34" t="s">
        <v>1681</v>
      </c>
      <c r="M8" s="36" t="s">
        <v>37</v>
      </c>
      <c r="N8" s="22"/>
      <c r="O8" s="21"/>
      <c r="P8" s="19">
        <f t="shared" si="1"/>
        <v>0</v>
      </c>
      <c r="Q8" s="19">
        <f t="shared" si="2"/>
        <v>0</v>
      </c>
      <c r="R8" s="19">
        <f t="shared" si="3"/>
        <v>14.263916666666667</v>
      </c>
      <c r="S8" s="19">
        <f t="shared" si="4"/>
        <v>50.593166666666669</v>
      </c>
    </row>
    <row r="9" spans="1:19">
      <c r="B9" s="20">
        <f t="shared" si="0"/>
        <v>7</v>
      </c>
      <c r="C9" s="66">
        <v>2392</v>
      </c>
      <c r="D9" s="65" t="s">
        <v>2734</v>
      </c>
      <c r="E9" s="45" t="s">
        <v>38</v>
      </c>
      <c r="F9" s="46">
        <v>992</v>
      </c>
      <c r="G9" s="47">
        <v>414</v>
      </c>
      <c r="H9" s="48" t="s">
        <v>1314</v>
      </c>
      <c r="I9" s="49">
        <v>7.7</v>
      </c>
      <c r="J9" s="59" t="s">
        <v>39</v>
      </c>
      <c r="K9" s="50" t="s">
        <v>40</v>
      </c>
      <c r="L9" s="34" t="s">
        <v>1686</v>
      </c>
      <c r="M9" s="36" t="s">
        <v>41</v>
      </c>
      <c r="N9" s="22"/>
      <c r="O9" s="21"/>
      <c r="P9" s="19">
        <f t="shared" si="1"/>
        <v>0</v>
      </c>
      <c r="Q9" s="19">
        <f t="shared" si="2"/>
        <v>0</v>
      </c>
      <c r="R9" s="19">
        <f t="shared" si="3"/>
        <v>17.166533333333334</v>
      </c>
      <c r="S9" s="19">
        <f t="shared" si="4"/>
        <v>50.258000000000003</v>
      </c>
    </row>
    <row r="10" spans="1:19">
      <c r="B10" s="20">
        <f t="shared" si="0"/>
        <v>8</v>
      </c>
      <c r="C10" s="66">
        <v>983</v>
      </c>
      <c r="D10" s="65" t="s">
        <v>2731</v>
      </c>
      <c r="E10" s="45" t="s">
        <v>43</v>
      </c>
      <c r="F10" s="46">
        <v>911</v>
      </c>
      <c r="G10" s="47">
        <v>397</v>
      </c>
      <c r="H10" s="48" t="s">
        <v>1315</v>
      </c>
      <c r="I10" s="49">
        <v>8.5</v>
      </c>
      <c r="J10" s="59" t="s">
        <v>44</v>
      </c>
      <c r="K10" s="50" t="s">
        <v>15</v>
      </c>
      <c r="L10" s="34" t="s">
        <v>1682</v>
      </c>
      <c r="M10" s="36" t="s">
        <v>45</v>
      </c>
      <c r="N10" s="22"/>
      <c r="O10" s="21"/>
      <c r="P10" s="19">
        <f t="shared" si="1"/>
        <v>0</v>
      </c>
      <c r="Q10" s="19">
        <f t="shared" si="2"/>
        <v>0</v>
      </c>
      <c r="R10" s="19">
        <f t="shared" si="3"/>
        <v>17.782550000000001</v>
      </c>
      <c r="S10" s="19">
        <f t="shared" si="4"/>
        <v>48.916783333333328</v>
      </c>
    </row>
    <row r="11" spans="1:19">
      <c r="B11" s="20">
        <f t="shared" si="0"/>
        <v>9</v>
      </c>
      <c r="C11" s="66">
        <v>1601</v>
      </c>
      <c r="D11" s="65" t="s">
        <v>2730</v>
      </c>
      <c r="E11" s="45" t="s">
        <v>46</v>
      </c>
      <c r="F11" s="46">
        <v>865</v>
      </c>
      <c r="G11" s="47">
        <v>387</v>
      </c>
      <c r="H11" s="48" t="s">
        <v>1316</v>
      </c>
      <c r="I11" s="49">
        <v>26.2</v>
      </c>
      <c r="J11" s="59" t="s">
        <v>47</v>
      </c>
      <c r="K11" s="50" t="s">
        <v>48</v>
      </c>
      <c r="L11" s="34" t="s">
        <v>1682</v>
      </c>
      <c r="M11" s="36" t="s">
        <v>49</v>
      </c>
      <c r="N11" s="22"/>
      <c r="O11" s="21"/>
      <c r="P11" s="19">
        <f t="shared" si="1"/>
        <v>0</v>
      </c>
      <c r="Q11" s="19">
        <f t="shared" si="2"/>
        <v>0</v>
      </c>
      <c r="R11" s="19">
        <f t="shared" si="3"/>
        <v>17.765799999999999</v>
      </c>
      <c r="S11" s="19">
        <f t="shared" si="4"/>
        <v>49.400316666666669</v>
      </c>
    </row>
    <row r="12" spans="1:19">
      <c r="B12" s="20">
        <f t="shared" si="0"/>
        <v>10</v>
      </c>
      <c r="C12" s="66">
        <v>1666</v>
      </c>
      <c r="D12" s="65" t="s">
        <v>2728</v>
      </c>
      <c r="E12" s="45" t="s">
        <v>51</v>
      </c>
      <c r="F12" s="46">
        <v>793</v>
      </c>
      <c r="G12" s="47">
        <v>368</v>
      </c>
      <c r="H12" s="48" t="s">
        <v>1317</v>
      </c>
      <c r="I12" s="49">
        <v>25.8</v>
      </c>
      <c r="J12" s="59" t="s">
        <v>52</v>
      </c>
      <c r="K12" s="50" t="s">
        <v>53</v>
      </c>
      <c r="L12" s="34" t="s">
        <v>1687</v>
      </c>
      <c r="M12" s="36" t="s">
        <v>54</v>
      </c>
      <c r="N12" s="22"/>
      <c r="O12" s="21"/>
      <c r="P12" s="19">
        <f t="shared" si="1"/>
        <v>0</v>
      </c>
      <c r="Q12" s="19">
        <f t="shared" si="2"/>
        <v>0</v>
      </c>
      <c r="R12" s="19">
        <f t="shared" si="3"/>
        <v>14.646749999999999</v>
      </c>
      <c r="S12" s="19">
        <f t="shared" si="4"/>
        <v>50.849066666666666</v>
      </c>
    </row>
    <row r="13" spans="1:19">
      <c r="B13" s="20">
        <f t="shared" si="0"/>
        <v>11</v>
      </c>
      <c r="C13" s="66">
        <v>947</v>
      </c>
      <c r="D13" s="65" t="s">
        <v>2727</v>
      </c>
      <c r="E13" s="45" t="s">
        <v>55</v>
      </c>
      <c r="F13" s="46">
        <v>918</v>
      </c>
      <c r="G13" s="47">
        <v>366</v>
      </c>
      <c r="H13" s="48" t="s">
        <v>1266</v>
      </c>
      <c r="I13" s="49">
        <v>5.0999999999999996</v>
      </c>
      <c r="J13" s="59" t="s">
        <v>56</v>
      </c>
      <c r="K13" s="50" t="s">
        <v>4</v>
      </c>
      <c r="L13" s="34" t="s">
        <v>1683</v>
      </c>
      <c r="M13" s="36" t="s">
        <v>57</v>
      </c>
      <c r="N13" s="22"/>
      <c r="O13" s="21"/>
      <c r="P13" s="19">
        <f t="shared" si="1"/>
        <v>0</v>
      </c>
      <c r="Q13" s="19">
        <f t="shared" si="2"/>
        <v>0</v>
      </c>
      <c r="R13" s="19">
        <f t="shared" si="3"/>
        <v>18.160883333333331</v>
      </c>
      <c r="S13" s="19">
        <f t="shared" si="4"/>
        <v>49.527233333333335</v>
      </c>
    </row>
    <row r="14" spans="1:19">
      <c r="B14" s="20">
        <f t="shared" si="0"/>
        <v>12</v>
      </c>
      <c r="C14" s="66">
        <v>2864</v>
      </c>
      <c r="D14" s="65" t="s">
        <v>2726</v>
      </c>
      <c r="E14" s="45" t="s">
        <v>58</v>
      </c>
      <c r="F14" s="46">
        <v>696</v>
      </c>
      <c r="G14" s="47">
        <v>354</v>
      </c>
      <c r="H14" s="48" t="s">
        <v>1267</v>
      </c>
      <c r="I14" s="49">
        <v>14.8</v>
      </c>
      <c r="J14" s="59" t="s">
        <v>59</v>
      </c>
      <c r="K14" s="50" t="s">
        <v>60</v>
      </c>
      <c r="L14" s="34" t="s">
        <v>1687</v>
      </c>
      <c r="M14" s="36" t="s">
        <v>61</v>
      </c>
      <c r="N14" s="22"/>
      <c r="O14" s="21"/>
      <c r="P14" s="19">
        <f t="shared" si="1"/>
        <v>0</v>
      </c>
      <c r="Q14" s="19">
        <f t="shared" si="2"/>
        <v>0</v>
      </c>
      <c r="R14" s="19">
        <f t="shared" si="3"/>
        <v>14.765933333333333</v>
      </c>
      <c r="S14" s="19">
        <f t="shared" si="4"/>
        <v>50.674233333333333</v>
      </c>
    </row>
    <row r="15" spans="1:19">
      <c r="B15" s="20">
        <f t="shared" si="0"/>
        <v>13</v>
      </c>
      <c r="C15" s="66">
        <v>1901</v>
      </c>
      <c r="D15" s="65" t="s">
        <v>2725</v>
      </c>
      <c r="E15" s="45" t="s">
        <v>62</v>
      </c>
      <c r="F15" s="46">
        <v>881</v>
      </c>
      <c r="G15" s="47">
        <v>353</v>
      </c>
      <c r="H15" s="48" t="s">
        <v>1268</v>
      </c>
      <c r="I15" s="49">
        <v>7.6</v>
      </c>
      <c r="J15" s="59" t="s">
        <v>63</v>
      </c>
      <c r="K15" s="50" t="s">
        <v>64</v>
      </c>
      <c r="L15" s="34" t="s">
        <v>1688</v>
      </c>
      <c r="M15" s="36" t="s">
        <v>65</v>
      </c>
      <c r="N15" s="22"/>
      <c r="O15" s="21"/>
      <c r="P15" s="19">
        <f t="shared" si="1"/>
        <v>0</v>
      </c>
      <c r="Q15" s="19">
        <f t="shared" si="2"/>
        <v>0</v>
      </c>
      <c r="R15" s="19">
        <f t="shared" si="3"/>
        <v>15.988516666666666</v>
      </c>
      <c r="S15" s="19">
        <f t="shared" si="4"/>
        <v>50.657516666666666</v>
      </c>
    </row>
    <row r="16" spans="1:19">
      <c r="B16" s="20">
        <f t="shared" si="0"/>
        <v>14</v>
      </c>
      <c r="C16" s="66">
        <v>1839</v>
      </c>
      <c r="D16" s="65" t="s">
        <v>2724</v>
      </c>
      <c r="E16" s="45" t="s">
        <v>88</v>
      </c>
      <c r="F16" s="46">
        <v>550</v>
      </c>
      <c r="G16" s="47">
        <v>348</v>
      </c>
      <c r="H16" s="48" t="s">
        <v>1721</v>
      </c>
      <c r="I16" s="49">
        <v>49.3</v>
      </c>
      <c r="J16" s="59" t="s">
        <v>89</v>
      </c>
      <c r="K16" s="50" t="s">
        <v>90</v>
      </c>
      <c r="L16" s="34" t="s">
        <v>1691</v>
      </c>
      <c r="M16" s="36" t="s">
        <v>91</v>
      </c>
      <c r="N16" s="22"/>
      <c r="O16" s="21"/>
      <c r="P16" s="19">
        <f t="shared" si="1"/>
        <v>0</v>
      </c>
      <c r="Q16" s="19">
        <f t="shared" si="2"/>
        <v>0</v>
      </c>
      <c r="R16" s="19">
        <f t="shared" si="3"/>
        <v>16.650083333333331</v>
      </c>
      <c r="S16" s="19">
        <f t="shared" si="4"/>
        <v>48.869416666666666</v>
      </c>
    </row>
    <row r="17" spans="2:19">
      <c r="B17" s="20">
        <f t="shared" si="0"/>
        <v>15</v>
      </c>
      <c r="C17" s="66">
        <v>3475</v>
      </c>
      <c r="D17" s="65" t="s">
        <v>2723</v>
      </c>
      <c r="E17" s="45" t="s">
        <v>66</v>
      </c>
      <c r="F17" s="46">
        <v>940</v>
      </c>
      <c r="G17" s="47">
        <v>336</v>
      </c>
      <c r="H17" s="48" t="s">
        <v>1318</v>
      </c>
      <c r="I17" s="49">
        <v>10.4</v>
      </c>
      <c r="J17" s="59" t="s">
        <v>32</v>
      </c>
      <c r="K17" s="50" t="s">
        <v>18</v>
      </c>
      <c r="L17" s="34" t="s">
        <v>1685</v>
      </c>
      <c r="M17" s="36" t="s">
        <v>67</v>
      </c>
      <c r="N17" s="22"/>
      <c r="O17" s="21"/>
      <c r="P17" s="19">
        <f t="shared" si="1"/>
        <v>0</v>
      </c>
      <c r="Q17" s="19">
        <f t="shared" si="2"/>
        <v>0</v>
      </c>
      <c r="R17" s="19">
        <f t="shared" si="3"/>
        <v>12.502800000000001</v>
      </c>
      <c r="S17" s="19">
        <f t="shared" si="4"/>
        <v>49.967916666666667</v>
      </c>
    </row>
    <row r="18" spans="2:19">
      <c r="B18" s="20">
        <f t="shared" si="0"/>
        <v>16</v>
      </c>
      <c r="C18" s="66">
        <v>2748</v>
      </c>
      <c r="D18" s="65" t="s">
        <v>2721</v>
      </c>
      <c r="E18" s="45" t="s">
        <v>68</v>
      </c>
      <c r="F18" s="46">
        <v>735</v>
      </c>
      <c r="G18" s="47">
        <v>330</v>
      </c>
      <c r="H18" s="48" t="s">
        <v>1319</v>
      </c>
      <c r="I18" s="49">
        <v>33.5</v>
      </c>
      <c r="J18" s="59" t="s">
        <v>69</v>
      </c>
      <c r="K18" s="50" t="s">
        <v>70</v>
      </c>
      <c r="L18" s="34" t="s">
        <v>1686</v>
      </c>
      <c r="M18" s="36" t="s">
        <v>71</v>
      </c>
      <c r="N18" s="22"/>
      <c r="O18" s="21"/>
      <c r="P18" s="19">
        <f t="shared" si="1"/>
        <v>0</v>
      </c>
      <c r="Q18" s="19">
        <f t="shared" si="2"/>
        <v>0</v>
      </c>
      <c r="R18" s="19">
        <f t="shared" si="3"/>
        <v>16.789783333333336</v>
      </c>
      <c r="S18" s="19">
        <f t="shared" si="4"/>
        <v>49.501533333333334</v>
      </c>
    </row>
    <row r="19" spans="2:19">
      <c r="B19" s="20">
        <f t="shared" si="0"/>
        <v>17</v>
      </c>
      <c r="C19" s="66">
        <v>2886</v>
      </c>
      <c r="D19" s="65" t="s">
        <v>2720</v>
      </c>
      <c r="E19" s="45" t="s">
        <v>72</v>
      </c>
      <c r="F19" s="46">
        <v>619</v>
      </c>
      <c r="G19" s="47">
        <v>330</v>
      </c>
      <c r="H19" s="48" t="s">
        <v>1320</v>
      </c>
      <c r="I19" s="49">
        <v>8.4</v>
      </c>
      <c r="J19" s="59" t="s">
        <v>73</v>
      </c>
      <c r="K19" s="50" t="s">
        <v>74</v>
      </c>
      <c r="L19" s="34" t="s">
        <v>1681</v>
      </c>
      <c r="M19" s="36" t="s">
        <v>75</v>
      </c>
      <c r="N19" s="22"/>
      <c r="O19" s="21"/>
      <c r="P19" s="19">
        <f t="shared" si="1"/>
        <v>0</v>
      </c>
      <c r="Q19" s="19">
        <f t="shared" si="2"/>
        <v>0</v>
      </c>
      <c r="R19" s="19">
        <f t="shared" si="3"/>
        <v>14.330216666666667</v>
      </c>
      <c r="S19" s="19">
        <f t="shared" si="4"/>
        <v>50.832966666666671</v>
      </c>
    </row>
    <row r="20" spans="2:19">
      <c r="B20" s="20">
        <f t="shared" si="0"/>
        <v>18</v>
      </c>
      <c r="C20" s="66">
        <v>1665</v>
      </c>
      <c r="D20" s="65" t="s">
        <v>2719</v>
      </c>
      <c r="E20" s="45" t="s">
        <v>76</v>
      </c>
      <c r="F20" s="46">
        <v>865</v>
      </c>
      <c r="G20" s="47">
        <v>324</v>
      </c>
      <c r="H20" s="48" t="s">
        <v>1321</v>
      </c>
      <c r="I20" s="49">
        <v>61.1</v>
      </c>
      <c r="J20" s="59" t="s">
        <v>36</v>
      </c>
      <c r="K20" s="50" t="s">
        <v>77</v>
      </c>
      <c r="L20" s="34" t="s">
        <v>1689</v>
      </c>
      <c r="M20" s="36" t="s">
        <v>78</v>
      </c>
      <c r="N20" s="22"/>
      <c r="O20" s="21"/>
      <c r="P20" s="19">
        <f t="shared" si="1"/>
        <v>0</v>
      </c>
      <c r="Q20" s="19">
        <f t="shared" si="2"/>
        <v>0</v>
      </c>
      <c r="R20" s="19">
        <f t="shared" si="3"/>
        <v>13.876833333333334</v>
      </c>
      <c r="S20" s="19">
        <f t="shared" si="4"/>
        <v>49.704166666666673</v>
      </c>
    </row>
    <row r="21" spans="2:19">
      <c r="B21" s="20">
        <f t="shared" si="0"/>
        <v>19</v>
      </c>
      <c r="C21" s="66">
        <v>1704</v>
      </c>
      <c r="D21" s="65" t="s">
        <v>2716</v>
      </c>
      <c r="E21" s="45" t="s">
        <v>79</v>
      </c>
      <c r="F21" s="46">
        <v>836</v>
      </c>
      <c r="G21" s="47">
        <v>321</v>
      </c>
      <c r="H21" s="48" t="s">
        <v>1322</v>
      </c>
      <c r="I21" s="49">
        <v>60.6</v>
      </c>
      <c r="J21" s="59" t="s">
        <v>80</v>
      </c>
      <c r="K21" s="50" t="s">
        <v>81</v>
      </c>
      <c r="L21" s="34" t="s">
        <v>1690</v>
      </c>
      <c r="M21" s="36" t="s">
        <v>2715</v>
      </c>
      <c r="N21" s="22"/>
      <c r="O21" s="21"/>
      <c r="P21" s="19">
        <f t="shared" si="1"/>
        <v>0</v>
      </c>
      <c r="Q21" s="19">
        <f t="shared" si="2"/>
        <v>0</v>
      </c>
      <c r="R21" s="19">
        <f t="shared" si="3"/>
        <v>16.032266666666665</v>
      </c>
      <c r="S21" s="19">
        <f t="shared" si="4"/>
        <v>49.670733333333331</v>
      </c>
    </row>
    <row r="22" spans="2:19">
      <c r="B22" s="20">
        <f t="shared" si="0"/>
        <v>20</v>
      </c>
      <c r="C22" s="66">
        <v>1574</v>
      </c>
      <c r="D22" s="65" t="s">
        <v>2711</v>
      </c>
      <c r="E22" s="45" t="s">
        <v>82</v>
      </c>
      <c r="F22" s="46">
        <v>995</v>
      </c>
      <c r="G22" s="47">
        <v>310</v>
      </c>
      <c r="H22" s="48" t="s">
        <v>1269</v>
      </c>
      <c r="I22" s="49">
        <v>12</v>
      </c>
      <c r="J22" s="59" t="s">
        <v>83</v>
      </c>
      <c r="K22" s="50" t="s">
        <v>84</v>
      </c>
      <c r="L22" s="34" t="s">
        <v>1683</v>
      </c>
      <c r="M22" s="36" t="s">
        <v>85</v>
      </c>
      <c r="N22" s="22"/>
      <c r="O22" s="21"/>
      <c r="P22" s="19">
        <f t="shared" si="1"/>
        <v>0</v>
      </c>
      <c r="Q22" s="19">
        <f t="shared" si="2"/>
        <v>0</v>
      </c>
      <c r="R22" s="19">
        <f t="shared" si="3"/>
        <v>18.804600000000001</v>
      </c>
      <c r="S22" s="19">
        <f t="shared" si="4"/>
        <v>49.678849999999997</v>
      </c>
    </row>
    <row r="23" spans="2:19">
      <c r="B23" s="20">
        <f t="shared" si="0"/>
        <v>21</v>
      </c>
      <c r="C23" s="66">
        <v>1899</v>
      </c>
      <c r="D23" s="65" t="s">
        <v>2708</v>
      </c>
      <c r="E23" s="45" t="s">
        <v>92</v>
      </c>
      <c r="F23" s="46">
        <v>837</v>
      </c>
      <c r="G23" s="47">
        <v>297</v>
      </c>
      <c r="H23" s="48" t="s">
        <v>2775</v>
      </c>
      <c r="I23" s="49">
        <v>66.599999999999994</v>
      </c>
      <c r="J23" s="59" t="s">
        <v>93</v>
      </c>
      <c r="K23" s="50" t="s">
        <v>94</v>
      </c>
      <c r="L23" s="34" t="s">
        <v>1690</v>
      </c>
      <c r="M23" s="36" t="s">
        <v>95</v>
      </c>
      <c r="N23" s="22"/>
      <c r="O23" s="21"/>
      <c r="P23" s="19">
        <f t="shared" si="1"/>
        <v>0</v>
      </c>
      <c r="Q23" s="19">
        <f t="shared" si="2"/>
        <v>0</v>
      </c>
      <c r="R23" s="19">
        <f t="shared" si="3"/>
        <v>15.339550000000001</v>
      </c>
      <c r="S23" s="19">
        <f t="shared" si="4"/>
        <v>49.220966666666669</v>
      </c>
    </row>
    <row r="24" spans="2:19">
      <c r="B24" s="20">
        <f t="shared" si="0"/>
        <v>22</v>
      </c>
      <c r="C24" s="66">
        <v>1589</v>
      </c>
      <c r="D24" s="65" t="s">
        <v>2707</v>
      </c>
      <c r="E24" s="45" t="s">
        <v>105</v>
      </c>
      <c r="F24" s="46">
        <v>587</v>
      </c>
      <c r="G24" s="47">
        <v>293</v>
      </c>
      <c r="H24" s="48" t="s">
        <v>1326</v>
      </c>
      <c r="I24" s="49">
        <v>30.9</v>
      </c>
      <c r="J24" s="59" t="s">
        <v>106</v>
      </c>
      <c r="K24" s="50" t="s">
        <v>107</v>
      </c>
      <c r="L24" s="34" t="s">
        <v>1682</v>
      </c>
      <c r="M24" s="36" t="s">
        <v>108</v>
      </c>
      <c r="N24" s="22"/>
      <c r="O24" s="21"/>
      <c r="P24" s="19">
        <f t="shared" si="1"/>
        <v>0</v>
      </c>
      <c r="Q24" s="19">
        <f t="shared" si="2"/>
        <v>0</v>
      </c>
      <c r="R24" s="19">
        <f t="shared" si="3"/>
        <v>17.309133333333335</v>
      </c>
      <c r="S24" s="19">
        <f t="shared" si="4"/>
        <v>49.171050000000001</v>
      </c>
    </row>
    <row r="25" spans="2:19">
      <c r="B25" s="20">
        <f t="shared" si="0"/>
        <v>23</v>
      </c>
      <c r="C25" s="66">
        <v>4688</v>
      </c>
      <c r="D25" s="65" t="s">
        <v>2706</v>
      </c>
      <c r="E25" s="45" t="s">
        <v>100</v>
      </c>
      <c r="F25" s="46">
        <v>695</v>
      </c>
      <c r="G25" s="47">
        <v>288</v>
      </c>
      <c r="H25" s="48" t="s">
        <v>1270</v>
      </c>
      <c r="I25" s="49">
        <v>4.9000000000000004</v>
      </c>
      <c r="J25" s="59" t="s">
        <v>55</v>
      </c>
      <c r="K25" s="50" t="s">
        <v>23</v>
      </c>
      <c r="L25" s="34" t="s">
        <v>1683</v>
      </c>
      <c r="M25" s="36" t="s">
        <v>1710</v>
      </c>
      <c r="N25" s="22"/>
      <c r="O25" s="21"/>
      <c r="P25" s="19">
        <f t="shared" si="1"/>
        <v>0</v>
      </c>
      <c r="Q25" s="19">
        <f t="shared" si="2"/>
        <v>0</v>
      </c>
      <c r="R25" s="19">
        <f t="shared" si="3"/>
        <v>18.154666666666664</v>
      </c>
      <c r="S25" s="19">
        <f t="shared" si="4"/>
        <v>49.575000000000003</v>
      </c>
    </row>
    <row r="26" spans="2:19">
      <c r="B26" s="20">
        <f t="shared" si="0"/>
        <v>24</v>
      </c>
      <c r="C26" s="66">
        <v>2958</v>
      </c>
      <c r="D26" s="65" t="s">
        <v>2705</v>
      </c>
      <c r="E26" s="45" t="s">
        <v>2415</v>
      </c>
      <c r="F26" s="46">
        <v>606</v>
      </c>
      <c r="G26" s="47">
        <v>287</v>
      </c>
      <c r="H26" s="48" t="s">
        <v>1323</v>
      </c>
      <c r="I26" s="49">
        <v>15.2</v>
      </c>
      <c r="J26" s="59" t="s">
        <v>58</v>
      </c>
      <c r="K26" s="50" t="s">
        <v>60</v>
      </c>
      <c r="L26" s="34" t="s">
        <v>1687</v>
      </c>
      <c r="M26" s="36" t="s">
        <v>96</v>
      </c>
      <c r="N26" s="22"/>
      <c r="O26" s="21"/>
      <c r="P26" s="19">
        <f t="shared" si="1"/>
        <v>0</v>
      </c>
      <c r="Q26" s="19">
        <f t="shared" si="2"/>
        <v>0</v>
      </c>
      <c r="R26" s="19">
        <f t="shared" si="3"/>
        <v>14.720499999999999</v>
      </c>
      <c r="S26" s="19">
        <f t="shared" si="4"/>
        <v>50.539216666666668</v>
      </c>
    </row>
    <row r="27" spans="2:19">
      <c r="B27" s="20">
        <f t="shared" si="0"/>
        <v>25</v>
      </c>
      <c r="C27" s="66">
        <v>2818</v>
      </c>
      <c r="D27" s="65" t="s">
        <v>2703</v>
      </c>
      <c r="E27" s="45" t="s">
        <v>97</v>
      </c>
      <c r="F27" s="46">
        <v>744</v>
      </c>
      <c r="G27" s="47">
        <v>284</v>
      </c>
      <c r="H27" s="48" t="s">
        <v>1324</v>
      </c>
      <c r="I27" s="49">
        <v>12.7</v>
      </c>
      <c r="J27" s="59" t="s">
        <v>98</v>
      </c>
      <c r="K27" s="50" t="s">
        <v>19</v>
      </c>
      <c r="L27" s="34" t="s">
        <v>1687</v>
      </c>
      <c r="M27" s="36" t="s">
        <v>99</v>
      </c>
      <c r="N27" s="22"/>
      <c r="O27" s="21"/>
      <c r="P27" s="19">
        <f t="shared" si="1"/>
        <v>0</v>
      </c>
      <c r="Q27" s="19">
        <f t="shared" si="2"/>
        <v>0</v>
      </c>
      <c r="R27" s="19">
        <f t="shared" si="3"/>
        <v>15.2638</v>
      </c>
      <c r="S27" s="19">
        <f t="shared" si="4"/>
        <v>50.593816666666669</v>
      </c>
    </row>
    <row r="28" spans="2:19">
      <c r="B28" s="20">
        <f t="shared" si="0"/>
        <v>26</v>
      </c>
      <c r="C28" s="66">
        <v>3559</v>
      </c>
      <c r="D28" s="65" t="s">
        <v>2702</v>
      </c>
      <c r="E28" s="45" t="s">
        <v>101</v>
      </c>
      <c r="F28" s="46">
        <v>934</v>
      </c>
      <c r="G28" s="47">
        <v>279</v>
      </c>
      <c r="H28" s="48" t="s">
        <v>1325</v>
      </c>
      <c r="I28" s="49">
        <v>19.3</v>
      </c>
      <c r="J28" s="59" t="s">
        <v>102</v>
      </c>
      <c r="K28" s="50" t="s">
        <v>103</v>
      </c>
      <c r="L28" s="34" t="s">
        <v>1685</v>
      </c>
      <c r="M28" s="36" t="s">
        <v>104</v>
      </c>
      <c r="N28" s="22"/>
      <c r="O28" s="21"/>
      <c r="P28" s="19">
        <f t="shared" si="1"/>
        <v>0</v>
      </c>
      <c r="Q28" s="19">
        <f t="shared" si="2"/>
        <v>0</v>
      </c>
      <c r="R28" s="19">
        <f t="shared" si="3"/>
        <v>13.126533333333334</v>
      </c>
      <c r="S28" s="19">
        <f t="shared" si="4"/>
        <v>50.217700000000001</v>
      </c>
    </row>
    <row r="29" spans="2:19">
      <c r="B29" s="20">
        <f t="shared" si="0"/>
        <v>27</v>
      </c>
      <c r="C29" s="66">
        <v>3562</v>
      </c>
      <c r="D29" s="65" t="s">
        <v>2699</v>
      </c>
      <c r="E29" s="45" t="s">
        <v>111</v>
      </c>
      <c r="F29" s="46">
        <v>613.5</v>
      </c>
      <c r="G29" s="47">
        <v>265.5</v>
      </c>
      <c r="H29" s="48" t="s">
        <v>1328</v>
      </c>
      <c r="I29" s="49">
        <v>13</v>
      </c>
      <c r="J29" s="59" t="s">
        <v>36</v>
      </c>
      <c r="K29" s="50" t="s">
        <v>60</v>
      </c>
      <c r="L29" s="34" t="s">
        <v>1687</v>
      </c>
      <c r="M29" s="36" t="s">
        <v>112</v>
      </c>
      <c r="N29" s="22"/>
      <c r="O29" s="21"/>
      <c r="P29" s="19">
        <f t="shared" si="1"/>
        <v>0</v>
      </c>
      <c r="Q29" s="19">
        <f t="shared" si="2"/>
        <v>0</v>
      </c>
      <c r="R29" s="19">
        <f t="shared" si="3"/>
        <v>14.454083333333333</v>
      </c>
      <c r="S29" s="19">
        <f t="shared" si="4"/>
        <v>50.602516666666666</v>
      </c>
    </row>
    <row r="30" spans="2:19">
      <c r="B30" s="20">
        <f t="shared" si="0"/>
        <v>28</v>
      </c>
      <c r="C30" s="66">
        <v>3561</v>
      </c>
      <c r="D30" s="65" t="s">
        <v>2698</v>
      </c>
      <c r="E30" s="45" t="s">
        <v>110</v>
      </c>
      <c r="F30" s="46">
        <v>591</v>
      </c>
      <c r="G30" s="47">
        <v>266</v>
      </c>
      <c r="H30" s="48" t="s">
        <v>1327</v>
      </c>
      <c r="I30" s="49">
        <v>5.8</v>
      </c>
      <c r="J30" s="59" t="s">
        <v>58</v>
      </c>
      <c r="K30" s="50" t="s">
        <v>60</v>
      </c>
      <c r="L30" s="34" t="s">
        <v>1687</v>
      </c>
      <c r="M30" s="36" t="s">
        <v>2697</v>
      </c>
      <c r="N30" s="22"/>
      <c r="O30" s="21"/>
      <c r="P30" s="19">
        <f t="shared" si="1"/>
        <v>0</v>
      </c>
      <c r="Q30" s="19">
        <f t="shared" si="2"/>
        <v>0</v>
      </c>
      <c r="R30" s="19">
        <f t="shared" si="3"/>
        <v>14.74395</v>
      </c>
      <c r="S30" s="19">
        <f t="shared" si="4"/>
        <v>50.725966666666672</v>
      </c>
    </row>
    <row r="31" spans="2:19">
      <c r="B31" s="20">
        <f t="shared" si="0"/>
        <v>29</v>
      </c>
      <c r="C31" s="66">
        <v>3563</v>
      </c>
      <c r="D31" s="65" t="s">
        <v>2694</v>
      </c>
      <c r="E31" s="45" t="s">
        <v>113</v>
      </c>
      <c r="F31" s="46">
        <v>721</v>
      </c>
      <c r="G31" s="47">
        <v>263</v>
      </c>
      <c r="H31" s="48" t="s">
        <v>1329</v>
      </c>
      <c r="I31" s="49">
        <v>15.4</v>
      </c>
      <c r="J31" s="59" t="s">
        <v>114</v>
      </c>
      <c r="K31" s="50" t="s">
        <v>115</v>
      </c>
      <c r="L31" s="34" t="s">
        <v>1692</v>
      </c>
      <c r="M31" s="36" t="s">
        <v>116</v>
      </c>
      <c r="N31" s="22"/>
      <c r="O31" s="21"/>
      <c r="P31" s="19">
        <f t="shared" si="1"/>
        <v>0</v>
      </c>
      <c r="Q31" s="19">
        <f t="shared" si="2"/>
        <v>0</v>
      </c>
      <c r="R31" s="19">
        <f t="shared" si="3"/>
        <v>13.6662</v>
      </c>
      <c r="S31" s="19">
        <f t="shared" si="4"/>
        <v>49.822966666666673</v>
      </c>
    </row>
    <row r="32" spans="2:19">
      <c r="B32" s="20">
        <f t="shared" si="0"/>
        <v>30</v>
      </c>
      <c r="C32" s="66">
        <v>1673</v>
      </c>
      <c r="D32" s="65" t="s">
        <v>2692</v>
      </c>
      <c r="E32" s="45" t="s">
        <v>118</v>
      </c>
      <c r="F32" s="46">
        <v>570</v>
      </c>
      <c r="G32" s="47">
        <v>258</v>
      </c>
      <c r="H32" s="48" t="s">
        <v>1330</v>
      </c>
      <c r="I32" s="49">
        <v>5.0999999999999996</v>
      </c>
      <c r="J32" s="59" t="s">
        <v>119</v>
      </c>
      <c r="K32" s="50" t="s">
        <v>9</v>
      </c>
      <c r="L32" s="34" t="s">
        <v>1681</v>
      </c>
      <c r="M32" s="36" t="s">
        <v>120</v>
      </c>
      <c r="N32" s="22"/>
      <c r="O32" s="21"/>
      <c r="P32" s="19">
        <f t="shared" si="1"/>
        <v>0</v>
      </c>
      <c r="Q32" s="19">
        <f t="shared" si="2"/>
        <v>0</v>
      </c>
      <c r="R32" s="19">
        <f t="shared" si="3"/>
        <v>14.017983333333333</v>
      </c>
      <c r="S32" s="19">
        <f t="shared" si="4"/>
        <v>50.527566666666665</v>
      </c>
    </row>
    <row r="33" spans="2:19">
      <c r="B33" s="20">
        <f t="shared" si="0"/>
        <v>31</v>
      </c>
      <c r="C33" s="66">
        <v>1823</v>
      </c>
      <c r="D33" s="65" t="s">
        <v>2691</v>
      </c>
      <c r="E33" s="45" t="s">
        <v>121</v>
      </c>
      <c r="F33" s="46">
        <v>975</v>
      </c>
      <c r="G33" s="47">
        <v>257</v>
      </c>
      <c r="H33" s="48" t="s">
        <v>1331</v>
      </c>
      <c r="I33" s="49">
        <v>5.4</v>
      </c>
      <c r="J33" s="59" t="s">
        <v>122</v>
      </c>
      <c r="K33" s="50" t="s">
        <v>123</v>
      </c>
      <c r="L33" s="34" t="s">
        <v>1683</v>
      </c>
      <c r="M33" s="36" t="s">
        <v>124</v>
      </c>
      <c r="N33" s="22"/>
      <c r="O33" s="21"/>
      <c r="P33" s="19">
        <f t="shared" si="1"/>
        <v>0</v>
      </c>
      <c r="Q33" s="19">
        <f t="shared" si="2"/>
        <v>0</v>
      </c>
      <c r="R33" s="19">
        <f t="shared" si="3"/>
        <v>17.383733333333332</v>
      </c>
      <c r="S33" s="19">
        <f t="shared" si="4"/>
        <v>50.219383333333333</v>
      </c>
    </row>
    <row r="34" spans="2:19">
      <c r="B34" s="20">
        <f t="shared" si="0"/>
        <v>32</v>
      </c>
      <c r="C34" s="66">
        <v>3564</v>
      </c>
      <c r="D34" s="65" t="s">
        <v>2690</v>
      </c>
      <c r="E34" s="45" t="s">
        <v>125</v>
      </c>
      <c r="F34" s="46">
        <v>665</v>
      </c>
      <c r="G34" s="47">
        <v>257</v>
      </c>
      <c r="H34" s="48" t="s">
        <v>1332</v>
      </c>
      <c r="I34" s="49">
        <v>3.7</v>
      </c>
      <c r="J34" s="59" t="s">
        <v>126</v>
      </c>
      <c r="K34" s="50" t="s">
        <v>60</v>
      </c>
      <c r="L34" s="34" t="s">
        <v>1687</v>
      </c>
      <c r="M34" s="36" t="s">
        <v>127</v>
      </c>
      <c r="N34" s="22"/>
      <c r="O34" s="21"/>
      <c r="P34" s="19">
        <f t="shared" si="1"/>
        <v>0</v>
      </c>
      <c r="Q34" s="19">
        <f t="shared" si="2"/>
        <v>0</v>
      </c>
      <c r="R34" s="19">
        <f t="shared" si="3"/>
        <v>14.704516666666667</v>
      </c>
      <c r="S34" s="19">
        <f t="shared" si="4"/>
        <v>50.790949999999995</v>
      </c>
    </row>
    <row r="35" spans="2:19">
      <c r="B35" s="20">
        <f t="shared" si="0"/>
        <v>33</v>
      </c>
      <c r="C35" s="66">
        <v>1581</v>
      </c>
      <c r="D35" s="65" t="s">
        <v>2689</v>
      </c>
      <c r="E35" s="45" t="s">
        <v>86</v>
      </c>
      <c r="F35" s="46">
        <v>990</v>
      </c>
      <c r="G35" s="47">
        <v>253</v>
      </c>
      <c r="H35" s="48" t="s">
        <v>1695</v>
      </c>
      <c r="I35" s="49">
        <v>9.6</v>
      </c>
      <c r="J35" s="59" t="s">
        <v>82</v>
      </c>
      <c r="K35" s="50" t="s">
        <v>84</v>
      </c>
      <c r="L35" s="34" t="s">
        <v>1683</v>
      </c>
      <c r="M35" s="36" t="s">
        <v>87</v>
      </c>
      <c r="N35" s="22"/>
      <c r="O35" s="21"/>
      <c r="P35" s="19">
        <f t="shared" si="1"/>
        <v>0</v>
      </c>
      <c r="Q35" s="19">
        <f t="shared" si="2"/>
        <v>0</v>
      </c>
      <c r="R35" s="19">
        <f t="shared" si="3"/>
        <v>18.839199999999998</v>
      </c>
      <c r="S35" s="19">
        <f t="shared" si="4"/>
        <v>49.595333333333336</v>
      </c>
    </row>
    <row r="36" spans="2:19">
      <c r="B36" s="20">
        <f t="shared" si="0"/>
        <v>34</v>
      </c>
      <c r="C36" s="66">
        <v>2391</v>
      </c>
      <c r="D36" s="65" t="s">
        <v>2687</v>
      </c>
      <c r="E36" s="45" t="s">
        <v>131</v>
      </c>
      <c r="F36" s="46">
        <v>786</v>
      </c>
      <c r="G36" s="47">
        <v>251</v>
      </c>
      <c r="H36" s="48" t="s">
        <v>1333</v>
      </c>
      <c r="I36" s="49">
        <v>11.3</v>
      </c>
      <c r="J36" s="59" t="s">
        <v>62</v>
      </c>
      <c r="K36" s="50" t="s">
        <v>64</v>
      </c>
      <c r="L36" s="34" t="s">
        <v>1688</v>
      </c>
      <c r="M36" s="36" t="s">
        <v>132</v>
      </c>
      <c r="N36" s="22"/>
      <c r="O36" s="21"/>
      <c r="P36" s="19">
        <f t="shared" si="1"/>
        <v>0</v>
      </c>
      <c r="Q36" s="19">
        <f t="shared" si="2"/>
        <v>0</v>
      </c>
      <c r="R36" s="19">
        <f t="shared" si="3"/>
        <v>16.124166666666667</v>
      </c>
      <c r="S36" s="19">
        <f t="shared" si="4"/>
        <v>50.574583333333337</v>
      </c>
    </row>
    <row r="37" spans="2:19">
      <c r="B37" s="20">
        <f t="shared" si="0"/>
        <v>35</v>
      </c>
      <c r="C37" s="66">
        <v>2626</v>
      </c>
      <c r="D37" s="65" t="s">
        <v>2685</v>
      </c>
      <c r="E37" s="45" t="s">
        <v>133</v>
      </c>
      <c r="F37" s="46">
        <v>753</v>
      </c>
      <c r="G37" s="47">
        <v>246</v>
      </c>
      <c r="H37" s="48" t="s">
        <v>1334</v>
      </c>
      <c r="I37" s="49">
        <v>10.199999999999999</v>
      </c>
      <c r="J37" s="59" t="s">
        <v>134</v>
      </c>
      <c r="K37" s="50" t="s">
        <v>135</v>
      </c>
      <c r="L37" s="34" t="s">
        <v>1682</v>
      </c>
      <c r="M37" s="36" t="s">
        <v>136</v>
      </c>
      <c r="N37" s="22"/>
      <c r="O37" s="21"/>
      <c r="P37" s="19">
        <f t="shared" si="1"/>
        <v>0</v>
      </c>
      <c r="Q37" s="19">
        <f t="shared" si="2"/>
        <v>0</v>
      </c>
      <c r="R37" s="19">
        <f t="shared" si="3"/>
        <v>17.943733333333334</v>
      </c>
      <c r="S37" s="19">
        <f t="shared" si="4"/>
        <v>49.20588333333334</v>
      </c>
    </row>
    <row r="38" spans="2:19">
      <c r="B38" s="20">
        <f t="shared" si="0"/>
        <v>36</v>
      </c>
      <c r="C38" s="66">
        <v>2800</v>
      </c>
      <c r="D38" s="65" t="s">
        <v>2684</v>
      </c>
      <c r="E38" s="45" t="s">
        <v>137</v>
      </c>
      <c r="F38" s="46">
        <v>724</v>
      </c>
      <c r="G38" s="47">
        <v>246</v>
      </c>
      <c r="H38" s="48" t="s">
        <v>1335</v>
      </c>
      <c r="I38" s="49">
        <v>3.5</v>
      </c>
      <c r="J38" s="59" t="s">
        <v>138</v>
      </c>
      <c r="K38" s="50" t="s">
        <v>139</v>
      </c>
      <c r="L38" s="34" t="s">
        <v>1687</v>
      </c>
      <c r="M38" s="36" t="s">
        <v>140</v>
      </c>
      <c r="N38" s="22"/>
      <c r="O38" s="21"/>
      <c r="P38" s="19">
        <f t="shared" si="1"/>
        <v>0</v>
      </c>
      <c r="Q38" s="19">
        <f t="shared" si="2"/>
        <v>0</v>
      </c>
      <c r="R38" s="19">
        <f t="shared" si="3"/>
        <v>15.074083333333332</v>
      </c>
      <c r="S38" s="19">
        <f t="shared" si="4"/>
        <v>50.864449999999998</v>
      </c>
    </row>
    <row r="39" spans="2:19">
      <c r="B39" s="20">
        <f t="shared" si="0"/>
        <v>37</v>
      </c>
      <c r="C39" s="66">
        <v>3565</v>
      </c>
      <c r="D39" s="65" t="s">
        <v>2682</v>
      </c>
      <c r="E39" s="45" t="s">
        <v>142</v>
      </c>
      <c r="F39" s="46">
        <v>919.4</v>
      </c>
      <c r="G39" s="47">
        <v>244</v>
      </c>
      <c r="H39" s="48" t="s">
        <v>1336</v>
      </c>
      <c r="I39" s="49">
        <v>13.2</v>
      </c>
      <c r="J39" s="59" t="s">
        <v>143</v>
      </c>
      <c r="K39" s="50" t="s">
        <v>31</v>
      </c>
      <c r="L39" s="34" t="s">
        <v>1693</v>
      </c>
      <c r="M39" s="36" t="s">
        <v>144</v>
      </c>
      <c r="N39" s="22"/>
      <c r="O39" s="21"/>
      <c r="P39" s="19">
        <f t="shared" si="1"/>
        <v>0</v>
      </c>
      <c r="Q39" s="19">
        <f t="shared" si="2"/>
        <v>0</v>
      </c>
      <c r="R39" s="19">
        <f t="shared" si="3"/>
        <v>14.419699999999999</v>
      </c>
      <c r="S39" s="19">
        <f t="shared" si="4"/>
        <v>48.753916666666669</v>
      </c>
    </row>
    <row r="40" spans="2:19">
      <c r="B40" s="20">
        <f t="shared" si="0"/>
        <v>38</v>
      </c>
      <c r="C40" s="66">
        <v>3379</v>
      </c>
      <c r="D40" s="65" t="s">
        <v>2680</v>
      </c>
      <c r="E40" s="45" t="s">
        <v>146</v>
      </c>
      <c r="F40" s="46">
        <v>845</v>
      </c>
      <c r="G40" s="47">
        <v>242</v>
      </c>
      <c r="H40" s="48" t="s">
        <v>1337</v>
      </c>
      <c r="I40" s="49">
        <v>6.4</v>
      </c>
      <c r="J40" s="59" t="s">
        <v>147</v>
      </c>
      <c r="K40" s="50" t="s">
        <v>31</v>
      </c>
      <c r="L40" s="34" t="s">
        <v>1692</v>
      </c>
      <c r="M40" s="36" t="s">
        <v>148</v>
      </c>
      <c r="N40" s="22"/>
      <c r="O40" s="21"/>
      <c r="P40" s="19">
        <f t="shared" si="1"/>
        <v>0</v>
      </c>
      <c r="Q40" s="19">
        <f t="shared" si="2"/>
        <v>0</v>
      </c>
      <c r="R40" s="19">
        <f t="shared" si="3"/>
        <v>13.487416666666666</v>
      </c>
      <c r="S40" s="19">
        <f t="shared" si="4"/>
        <v>49.235500000000002</v>
      </c>
    </row>
    <row r="41" spans="2:19">
      <c r="B41" s="20">
        <f t="shared" si="0"/>
        <v>39</v>
      </c>
      <c r="C41" s="66">
        <v>6055</v>
      </c>
      <c r="D41" s="65" t="s">
        <v>2679</v>
      </c>
      <c r="E41" s="51" t="s">
        <v>157</v>
      </c>
      <c r="F41" s="46">
        <v>776</v>
      </c>
      <c r="G41" s="47">
        <v>241</v>
      </c>
      <c r="H41" s="48" t="s">
        <v>1341</v>
      </c>
      <c r="I41" s="49">
        <v>14.7</v>
      </c>
      <c r="J41" s="59" t="s">
        <v>158</v>
      </c>
      <c r="K41" s="50" t="s">
        <v>159</v>
      </c>
      <c r="L41" s="34" t="s">
        <v>1692</v>
      </c>
      <c r="M41" s="36" t="s">
        <v>2678</v>
      </c>
      <c r="N41" s="22"/>
      <c r="O41" s="21"/>
      <c r="P41" s="19">
        <f t="shared" si="1"/>
        <v>0</v>
      </c>
      <c r="Q41" s="19">
        <f t="shared" si="2"/>
        <v>0</v>
      </c>
      <c r="R41" s="19">
        <f t="shared" si="3"/>
        <v>13.082699999999999</v>
      </c>
      <c r="S41" s="19">
        <f t="shared" si="4"/>
        <v>49.391599999999997</v>
      </c>
    </row>
    <row r="42" spans="2:19">
      <c r="B42" s="20">
        <f t="shared" si="0"/>
        <v>40</v>
      </c>
      <c r="C42" s="66">
        <v>1871</v>
      </c>
      <c r="D42" s="65" t="s">
        <v>2677</v>
      </c>
      <c r="E42" s="45" t="s">
        <v>149</v>
      </c>
      <c r="F42" s="46">
        <v>899</v>
      </c>
      <c r="G42" s="47">
        <v>240</v>
      </c>
      <c r="H42" s="48" t="s">
        <v>1338</v>
      </c>
      <c r="I42" s="49">
        <v>11.3</v>
      </c>
      <c r="J42" s="59" t="s">
        <v>150</v>
      </c>
      <c r="K42" s="50" t="s">
        <v>40</v>
      </c>
      <c r="L42" s="34" t="s">
        <v>1686</v>
      </c>
      <c r="M42" s="36" t="s">
        <v>151</v>
      </c>
      <c r="N42" s="22"/>
      <c r="O42" s="21"/>
      <c r="P42" s="19">
        <f t="shared" si="1"/>
        <v>0</v>
      </c>
      <c r="Q42" s="19">
        <f t="shared" si="2"/>
        <v>0</v>
      </c>
      <c r="R42" s="19">
        <f t="shared" si="3"/>
        <v>16.902183333333333</v>
      </c>
      <c r="S42" s="19">
        <f t="shared" si="4"/>
        <v>50.390483333333336</v>
      </c>
    </row>
    <row r="43" spans="2:19">
      <c r="B43" s="20">
        <f t="shared" si="0"/>
        <v>41</v>
      </c>
      <c r="C43" s="66">
        <v>2861</v>
      </c>
      <c r="D43" s="65" t="s">
        <v>2676</v>
      </c>
      <c r="E43" s="45" t="s">
        <v>152</v>
      </c>
      <c r="F43" s="46">
        <v>869</v>
      </c>
      <c r="G43" s="47">
        <v>240</v>
      </c>
      <c r="H43" s="48" t="s">
        <v>1339</v>
      </c>
      <c r="I43" s="49">
        <v>8</v>
      </c>
      <c r="J43" s="59" t="s">
        <v>153</v>
      </c>
      <c r="K43" s="50" t="s">
        <v>139</v>
      </c>
      <c r="L43" s="34" t="s">
        <v>1687</v>
      </c>
      <c r="M43" s="36" t="s">
        <v>2675</v>
      </c>
      <c r="N43" s="22"/>
      <c r="O43" s="21"/>
      <c r="P43" s="19">
        <f t="shared" si="1"/>
        <v>0</v>
      </c>
      <c r="Q43" s="19">
        <f t="shared" si="2"/>
        <v>0</v>
      </c>
      <c r="R43" s="19">
        <f t="shared" si="3"/>
        <v>15.233783333333333</v>
      </c>
      <c r="S43" s="19">
        <f t="shared" si="4"/>
        <v>50.711600000000004</v>
      </c>
    </row>
    <row r="44" spans="2:19">
      <c r="B44" s="20">
        <f t="shared" si="0"/>
        <v>42</v>
      </c>
      <c r="C44" s="66">
        <v>1689</v>
      </c>
      <c r="D44" s="65" t="s">
        <v>2674</v>
      </c>
      <c r="E44" s="51" t="s">
        <v>154</v>
      </c>
      <c r="F44" s="46">
        <v>783</v>
      </c>
      <c r="G44" s="47">
        <v>240</v>
      </c>
      <c r="H44" s="48" t="s">
        <v>1340</v>
      </c>
      <c r="I44" s="49">
        <v>8.5</v>
      </c>
      <c r="J44" s="59" t="s">
        <v>155</v>
      </c>
      <c r="K44" s="50" t="s">
        <v>15</v>
      </c>
      <c r="L44" s="34" t="s">
        <v>1682</v>
      </c>
      <c r="M44" s="36" t="s">
        <v>156</v>
      </c>
      <c r="N44" s="22"/>
      <c r="O44" s="21"/>
      <c r="P44" s="19">
        <f t="shared" si="1"/>
        <v>0</v>
      </c>
      <c r="Q44" s="19">
        <f t="shared" si="2"/>
        <v>0</v>
      </c>
      <c r="R44" s="19">
        <f t="shared" si="3"/>
        <v>17.995466666666669</v>
      </c>
      <c r="S44" s="19">
        <f t="shared" si="4"/>
        <v>49.0274</v>
      </c>
    </row>
    <row r="45" spans="2:19">
      <c r="B45" s="20">
        <f t="shared" si="0"/>
        <v>43</v>
      </c>
      <c r="C45" s="66">
        <v>892</v>
      </c>
      <c r="D45" s="65" t="s">
        <v>2673</v>
      </c>
      <c r="E45" s="45" t="s">
        <v>180</v>
      </c>
      <c r="F45" s="46">
        <v>461</v>
      </c>
      <c r="G45" s="47">
        <v>240</v>
      </c>
      <c r="H45" s="48" t="s">
        <v>1350</v>
      </c>
      <c r="I45" s="49">
        <v>21.5</v>
      </c>
      <c r="J45" s="59" t="s">
        <v>181</v>
      </c>
      <c r="K45" s="50" t="s">
        <v>182</v>
      </c>
      <c r="L45" s="34" t="s">
        <v>1681</v>
      </c>
      <c r="M45" s="36" t="s">
        <v>2672</v>
      </c>
      <c r="N45" s="22"/>
      <c r="O45" s="21"/>
      <c r="P45" s="19">
        <f t="shared" si="1"/>
        <v>0</v>
      </c>
      <c r="Q45" s="19">
        <f t="shared" si="2"/>
        <v>0</v>
      </c>
      <c r="R45" s="19">
        <f t="shared" si="3"/>
        <v>14.289616666666667</v>
      </c>
      <c r="S45" s="19">
        <f t="shared" si="4"/>
        <v>50.386533333333333</v>
      </c>
    </row>
    <row r="46" spans="2:19">
      <c r="B46" s="20">
        <f t="shared" si="0"/>
        <v>44</v>
      </c>
      <c r="C46" s="66">
        <v>3566</v>
      </c>
      <c r="D46" s="65" t="s">
        <v>2670</v>
      </c>
      <c r="E46" s="45" t="s">
        <v>80</v>
      </c>
      <c r="F46" s="46">
        <v>683</v>
      </c>
      <c r="G46" s="47">
        <v>238</v>
      </c>
      <c r="H46" s="48" t="s">
        <v>1342</v>
      </c>
      <c r="I46" s="49">
        <v>8.5</v>
      </c>
      <c r="J46" s="59" t="s">
        <v>36</v>
      </c>
      <c r="K46" s="50" t="s">
        <v>9</v>
      </c>
      <c r="L46" s="34" t="s">
        <v>1681</v>
      </c>
      <c r="M46" s="36" t="s">
        <v>160</v>
      </c>
      <c r="N46" s="22"/>
      <c r="O46" s="21"/>
      <c r="P46" s="19">
        <f t="shared" si="1"/>
        <v>0</v>
      </c>
      <c r="Q46" s="19">
        <f t="shared" si="2"/>
        <v>0</v>
      </c>
      <c r="R46" s="19">
        <f t="shared" si="3"/>
        <v>14.227399999999999</v>
      </c>
      <c r="S46" s="19">
        <f t="shared" si="4"/>
        <v>50.67178333333333</v>
      </c>
    </row>
    <row r="47" spans="2:19">
      <c r="B47" s="20">
        <f t="shared" si="0"/>
        <v>45</v>
      </c>
      <c r="C47" s="66">
        <v>1942</v>
      </c>
      <c r="D47" s="65" t="s">
        <v>2669</v>
      </c>
      <c r="E47" s="45" t="s">
        <v>161</v>
      </c>
      <c r="F47" s="46">
        <v>660</v>
      </c>
      <c r="G47" s="47">
        <v>238</v>
      </c>
      <c r="H47" s="48" t="s">
        <v>1278</v>
      </c>
      <c r="I47" s="49">
        <v>5.9</v>
      </c>
      <c r="J47" s="59" t="s">
        <v>162</v>
      </c>
      <c r="K47" s="50" t="s">
        <v>23</v>
      </c>
      <c r="L47" s="34" t="s">
        <v>1683</v>
      </c>
      <c r="M47" s="36" t="s">
        <v>163</v>
      </c>
      <c r="N47" s="22"/>
      <c r="O47" s="21"/>
      <c r="P47" s="19">
        <f t="shared" si="1"/>
        <v>0</v>
      </c>
      <c r="Q47" s="19">
        <f t="shared" si="2"/>
        <v>0</v>
      </c>
      <c r="R47" s="19">
        <f t="shared" si="3"/>
        <v>18.264433333333333</v>
      </c>
      <c r="S47" s="19">
        <f t="shared" si="4"/>
        <v>49.632800000000003</v>
      </c>
    </row>
    <row r="48" spans="2:19">
      <c r="B48" s="20">
        <f t="shared" si="0"/>
        <v>46</v>
      </c>
      <c r="C48" s="66">
        <v>2622</v>
      </c>
      <c r="D48" s="65" t="s">
        <v>2668</v>
      </c>
      <c r="E48" s="45" t="s">
        <v>164</v>
      </c>
      <c r="F48" s="46">
        <v>608</v>
      </c>
      <c r="G48" s="47">
        <v>237</v>
      </c>
      <c r="H48" s="48" t="s">
        <v>1343</v>
      </c>
      <c r="I48" s="49">
        <v>5.9</v>
      </c>
      <c r="J48" s="59" t="s">
        <v>165</v>
      </c>
      <c r="K48" s="50" t="s">
        <v>23</v>
      </c>
      <c r="L48" s="34" t="s">
        <v>1683</v>
      </c>
      <c r="M48" s="36" t="s">
        <v>2667</v>
      </c>
      <c r="N48" s="22"/>
      <c r="O48" s="21"/>
      <c r="P48" s="19">
        <f t="shared" si="1"/>
        <v>0</v>
      </c>
      <c r="Q48" s="19">
        <f t="shared" si="2"/>
        <v>0</v>
      </c>
      <c r="R48" s="19">
        <f t="shared" si="3"/>
        <v>17.96555</v>
      </c>
      <c r="S48" s="19">
        <f t="shared" si="4"/>
        <v>49.545683333333329</v>
      </c>
    </row>
    <row r="49" spans="2:19">
      <c r="B49" s="20">
        <f t="shared" si="0"/>
        <v>47</v>
      </c>
      <c r="C49" s="66">
        <v>3567</v>
      </c>
      <c r="D49" s="65" t="s">
        <v>2666</v>
      </c>
      <c r="E49" s="45" t="s">
        <v>166</v>
      </c>
      <c r="F49" s="46">
        <v>561</v>
      </c>
      <c r="G49" s="47">
        <v>237</v>
      </c>
      <c r="H49" s="48" t="s">
        <v>1344</v>
      </c>
      <c r="I49" s="49">
        <v>2.5</v>
      </c>
      <c r="J49" s="59" t="s">
        <v>167</v>
      </c>
      <c r="K49" s="50" t="s">
        <v>9</v>
      </c>
      <c r="L49" s="34" t="s">
        <v>1681</v>
      </c>
      <c r="M49" s="36" t="s">
        <v>168</v>
      </c>
      <c r="N49" s="22"/>
      <c r="O49" s="21"/>
      <c r="P49" s="19">
        <f t="shared" si="1"/>
        <v>0</v>
      </c>
      <c r="Q49" s="19">
        <f t="shared" si="2"/>
        <v>0</v>
      </c>
      <c r="R49" s="19">
        <f t="shared" si="3"/>
        <v>14.059583333333334</v>
      </c>
      <c r="S49" s="19">
        <f t="shared" si="4"/>
        <v>50.614400000000003</v>
      </c>
    </row>
    <row r="50" spans="2:19">
      <c r="B50" s="20">
        <f t="shared" si="0"/>
        <v>48</v>
      </c>
      <c r="C50" s="66">
        <v>3568</v>
      </c>
      <c r="D50" s="65" t="s">
        <v>2665</v>
      </c>
      <c r="E50" s="45" t="s">
        <v>169</v>
      </c>
      <c r="F50" s="46">
        <v>956</v>
      </c>
      <c r="G50" s="47">
        <v>236</v>
      </c>
      <c r="H50" s="48" t="s">
        <v>1345</v>
      </c>
      <c r="I50" s="49">
        <v>36.200000000000003</v>
      </c>
      <c r="J50" s="59" t="s">
        <v>170</v>
      </c>
      <c r="K50" s="50" t="s">
        <v>6</v>
      </c>
      <c r="L50" s="34" t="s">
        <v>1681</v>
      </c>
      <c r="M50" s="36" t="s">
        <v>171</v>
      </c>
      <c r="N50" s="22"/>
      <c r="O50" s="21"/>
      <c r="P50" s="19">
        <f t="shared" si="1"/>
        <v>0</v>
      </c>
      <c r="Q50" s="19">
        <f t="shared" si="2"/>
        <v>0</v>
      </c>
      <c r="R50" s="19">
        <f t="shared" si="3"/>
        <v>13.61035</v>
      </c>
      <c r="S50" s="19">
        <f t="shared" si="4"/>
        <v>50.648600000000002</v>
      </c>
    </row>
    <row r="51" spans="2:19">
      <c r="B51" s="20">
        <f t="shared" si="0"/>
        <v>49</v>
      </c>
      <c r="C51" s="66">
        <v>3569</v>
      </c>
      <c r="D51" s="65" t="s">
        <v>2664</v>
      </c>
      <c r="E51" s="45" t="s">
        <v>172</v>
      </c>
      <c r="F51" s="46">
        <v>633</v>
      </c>
      <c r="G51" s="47">
        <v>236</v>
      </c>
      <c r="H51" s="48" t="s">
        <v>1346</v>
      </c>
      <c r="I51" s="49">
        <v>16.600000000000001</v>
      </c>
      <c r="J51" s="59" t="s">
        <v>173</v>
      </c>
      <c r="K51" s="50" t="s">
        <v>174</v>
      </c>
      <c r="L51" s="34" t="s">
        <v>1693</v>
      </c>
      <c r="M51" s="36" t="s">
        <v>175</v>
      </c>
      <c r="N51" s="22"/>
      <c r="O51" s="21"/>
      <c r="P51" s="19">
        <f t="shared" si="1"/>
        <v>0</v>
      </c>
      <c r="Q51" s="19">
        <f t="shared" si="2"/>
        <v>0</v>
      </c>
      <c r="R51" s="19">
        <f t="shared" si="3"/>
        <v>14.224450000000001</v>
      </c>
      <c r="S51" s="19">
        <f t="shared" si="4"/>
        <v>49.294516666666667</v>
      </c>
    </row>
    <row r="52" spans="2:19">
      <c r="B52" s="20">
        <f t="shared" si="0"/>
        <v>50</v>
      </c>
      <c r="C52" s="66">
        <v>1007</v>
      </c>
      <c r="D52" s="65" t="s">
        <v>2663</v>
      </c>
      <c r="E52" s="45" t="s">
        <v>128</v>
      </c>
      <c r="F52" s="46">
        <v>840</v>
      </c>
      <c r="G52" s="47">
        <v>235</v>
      </c>
      <c r="H52" s="48" t="s">
        <v>1722</v>
      </c>
      <c r="I52" s="49">
        <v>5.5</v>
      </c>
      <c r="J52" s="59" t="s">
        <v>21</v>
      </c>
      <c r="K52" s="50" t="s">
        <v>129</v>
      </c>
      <c r="L52" s="34" t="s">
        <v>1683</v>
      </c>
      <c r="M52" s="36" t="s">
        <v>130</v>
      </c>
      <c r="N52" s="22"/>
      <c r="O52" s="21"/>
      <c r="P52" s="19">
        <f t="shared" si="1"/>
        <v>0</v>
      </c>
      <c r="Q52" s="19">
        <f t="shared" si="2"/>
        <v>0</v>
      </c>
      <c r="R52" s="19">
        <f t="shared" si="3"/>
        <v>18.800016666666668</v>
      </c>
      <c r="S52" s="19">
        <f t="shared" si="4"/>
        <v>49.531683333333334</v>
      </c>
    </row>
    <row r="53" spans="2:19">
      <c r="B53" s="20">
        <f t="shared" si="0"/>
        <v>51</v>
      </c>
      <c r="C53" s="66">
        <v>3570</v>
      </c>
      <c r="D53" s="65" t="s">
        <v>2662</v>
      </c>
      <c r="E53" s="45" t="s">
        <v>176</v>
      </c>
      <c r="F53" s="46">
        <v>752</v>
      </c>
      <c r="G53" s="47">
        <v>235</v>
      </c>
      <c r="H53" s="48" t="s">
        <v>1347</v>
      </c>
      <c r="I53" s="49">
        <v>6.7</v>
      </c>
      <c r="J53" s="59" t="s">
        <v>7</v>
      </c>
      <c r="K53" s="50" t="s">
        <v>9</v>
      </c>
      <c r="L53" s="34" t="s">
        <v>1681</v>
      </c>
      <c r="M53" s="36" t="s">
        <v>177</v>
      </c>
      <c r="N53" s="22"/>
      <c r="O53" s="21"/>
      <c r="P53" s="19">
        <f t="shared" si="1"/>
        <v>0</v>
      </c>
      <c r="Q53" s="19">
        <f t="shared" si="2"/>
        <v>0</v>
      </c>
      <c r="R53" s="19">
        <f t="shared" si="3"/>
        <v>13.870283333333333</v>
      </c>
      <c r="S53" s="19">
        <f t="shared" si="4"/>
        <v>50.507483333333333</v>
      </c>
    </row>
    <row r="54" spans="2:19">
      <c r="B54" s="20">
        <f t="shared" si="0"/>
        <v>52</v>
      </c>
      <c r="C54" s="66">
        <v>1598</v>
      </c>
      <c r="D54" s="65" t="s">
        <v>2661</v>
      </c>
      <c r="E54" s="45" t="s">
        <v>126</v>
      </c>
      <c r="F54" s="46">
        <v>749</v>
      </c>
      <c r="G54" s="47">
        <v>235</v>
      </c>
      <c r="H54" s="48" t="s">
        <v>1348</v>
      </c>
      <c r="I54" s="49">
        <v>6.2</v>
      </c>
      <c r="J54" s="59" t="s">
        <v>51</v>
      </c>
      <c r="K54" s="50" t="s">
        <v>53</v>
      </c>
      <c r="L54" s="34" t="s">
        <v>1687</v>
      </c>
      <c r="M54" s="36" t="s">
        <v>178</v>
      </c>
      <c r="N54" s="22"/>
      <c r="O54" s="21"/>
      <c r="P54" s="19">
        <f t="shared" si="1"/>
        <v>0</v>
      </c>
      <c r="Q54" s="19">
        <f t="shared" si="2"/>
        <v>0</v>
      </c>
      <c r="R54" s="19">
        <f t="shared" si="3"/>
        <v>14.726316666666667</v>
      </c>
      <c r="S54" s="19">
        <f t="shared" si="4"/>
        <v>50.822433333333336</v>
      </c>
    </row>
    <row r="55" spans="2:19">
      <c r="B55" s="20">
        <f t="shared" si="0"/>
        <v>53</v>
      </c>
      <c r="C55" s="66">
        <v>3539</v>
      </c>
      <c r="D55" s="65" t="s">
        <v>2660</v>
      </c>
      <c r="E55" s="45" t="s">
        <v>119</v>
      </c>
      <c r="F55" s="46">
        <v>706</v>
      </c>
      <c r="G55" s="47">
        <v>234</v>
      </c>
      <c r="H55" s="48" t="s">
        <v>1349</v>
      </c>
      <c r="I55" s="49">
        <v>2.9</v>
      </c>
      <c r="J55" s="59" t="s">
        <v>7</v>
      </c>
      <c r="K55" s="50" t="s">
        <v>9</v>
      </c>
      <c r="L55" s="34" t="s">
        <v>1681</v>
      </c>
      <c r="M55" s="36" t="s">
        <v>179</v>
      </c>
      <c r="N55" s="22"/>
      <c r="O55" s="21"/>
      <c r="P55" s="19">
        <f t="shared" si="1"/>
        <v>0</v>
      </c>
      <c r="Q55" s="19">
        <f t="shared" si="2"/>
        <v>0</v>
      </c>
      <c r="R55" s="19">
        <f t="shared" si="3"/>
        <v>13.972900000000001</v>
      </c>
      <c r="S55" s="19">
        <f t="shared" si="4"/>
        <v>50.567050000000002</v>
      </c>
    </row>
    <row r="56" spans="2:19">
      <c r="B56" s="20">
        <f t="shared" si="0"/>
        <v>54</v>
      </c>
      <c r="C56" s="66">
        <v>1738</v>
      </c>
      <c r="D56" s="65" t="s">
        <v>2659</v>
      </c>
      <c r="E56" s="45" t="s">
        <v>183</v>
      </c>
      <c r="F56" s="46">
        <v>923</v>
      </c>
      <c r="G56" s="47">
        <v>232</v>
      </c>
      <c r="H56" s="48" t="s">
        <v>1271</v>
      </c>
      <c r="I56" s="49">
        <v>7.1</v>
      </c>
      <c r="J56" s="59" t="s">
        <v>184</v>
      </c>
      <c r="K56" s="50" t="s">
        <v>185</v>
      </c>
      <c r="L56" s="34" t="s">
        <v>1682</v>
      </c>
      <c r="M56" s="36" t="s">
        <v>186</v>
      </c>
      <c r="N56" s="22"/>
      <c r="O56" s="21"/>
      <c r="P56" s="19">
        <f t="shared" si="1"/>
        <v>0</v>
      </c>
      <c r="Q56" s="19">
        <f t="shared" si="2"/>
        <v>0</v>
      </c>
      <c r="R56" s="19">
        <f t="shared" si="3"/>
        <v>18.163149999999998</v>
      </c>
      <c r="S56" s="19">
        <f t="shared" si="4"/>
        <v>49.260916666666667</v>
      </c>
    </row>
    <row r="57" spans="2:19">
      <c r="B57" s="20">
        <f t="shared" si="0"/>
        <v>55</v>
      </c>
      <c r="C57" s="66">
        <v>3571</v>
      </c>
      <c r="D57" s="65" t="s">
        <v>2658</v>
      </c>
      <c r="E57" s="45" t="s">
        <v>187</v>
      </c>
      <c r="F57" s="46">
        <v>848</v>
      </c>
      <c r="G57" s="47">
        <v>228</v>
      </c>
      <c r="H57" s="48" t="s">
        <v>1351</v>
      </c>
      <c r="I57" s="49">
        <v>14.8</v>
      </c>
      <c r="J57" s="59" t="s">
        <v>188</v>
      </c>
      <c r="K57" s="50" t="s">
        <v>18</v>
      </c>
      <c r="L57" s="34" t="s">
        <v>1692</v>
      </c>
      <c r="M57" s="36" t="s">
        <v>189</v>
      </c>
      <c r="N57" s="22"/>
      <c r="O57" s="21"/>
      <c r="P57" s="19">
        <f t="shared" si="1"/>
        <v>0</v>
      </c>
      <c r="Q57" s="19">
        <f t="shared" si="2"/>
        <v>0</v>
      </c>
      <c r="R57" s="19">
        <f t="shared" si="3"/>
        <v>12.6684</v>
      </c>
      <c r="S57" s="19">
        <f t="shared" si="4"/>
        <v>49.68268333333333</v>
      </c>
    </row>
    <row r="58" spans="2:19">
      <c r="B58" s="20">
        <f t="shared" si="0"/>
        <v>56</v>
      </c>
      <c r="C58" s="66">
        <v>3572</v>
      </c>
      <c r="D58" s="65" t="s">
        <v>2657</v>
      </c>
      <c r="E58" s="51" t="s">
        <v>190</v>
      </c>
      <c r="F58" s="46">
        <v>664</v>
      </c>
      <c r="G58" s="47">
        <v>226</v>
      </c>
      <c r="H58" s="48" t="s">
        <v>2776</v>
      </c>
      <c r="I58" s="49">
        <v>4.4000000000000004</v>
      </c>
      <c r="J58" s="59" t="s">
        <v>191</v>
      </c>
      <c r="K58" s="50" t="s">
        <v>15</v>
      </c>
      <c r="L58" s="34" t="s">
        <v>1682</v>
      </c>
      <c r="M58" s="36" t="s">
        <v>192</v>
      </c>
      <c r="N58" s="22"/>
      <c r="O58" s="21"/>
      <c r="P58" s="19">
        <f t="shared" si="1"/>
        <v>0</v>
      </c>
      <c r="Q58" s="19">
        <f t="shared" si="2"/>
        <v>0</v>
      </c>
      <c r="R58" s="19">
        <f t="shared" si="3"/>
        <v>17.995350000000002</v>
      </c>
      <c r="S58" s="19">
        <f t="shared" si="4"/>
        <v>49.120400000000004</v>
      </c>
    </row>
    <row r="59" spans="2:19">
      <c r="B59" s="20">
        <f t="shared" si="0"/>
        <v>57</v>
      </c>
      <c r="C59" s="66">
        <v>3573</v>
      </c>
      <c r="D59" s="65" t="s">
        <v>2656</v>
      </c>
      <c r="E59" s="51" t="s">
        <v>193</v>
      </c>
      <c r="F59" s="46">
        <v>993.4</v>
      </c>
      <c r="G59" s="47">
        <v>225.39999999999998</v>
      </c>
      <c r="H59" s="48" t="s">
        <v>1352</v>
      </c>
      <c r="I59" s="49">
        <v>4.7</v>
      </c>
      <c r="J59" s="59" t="s">
        <v>141</v>
      </c>
      <c r="K59" s="50" t="s">
        <v>20</v>
      </c>
      <c r="L59" s="34" t="s">
        <v>1693</v>
      </c>
      <c r="M59" s="36" t="s">
        <v>194</v>
      </c>
      <c r="N59" s="22"/>
      <c r="O59" s="21"/>
      <c r="P59" s="19">
        <f t="shared" si="1"/>
        <v>0</v>
      </c>
      <c r="Q59" s="19">
        <f t="shared" si="2"/>
        <v>0</v>
      </c>
      <c r="R59" s="19">
        <f t="shared" si="3"/>
        <v>14.209633333333333</v>
      </c>
      <c r="S59" s="19">
        <f t="shared" si="4"/>
        <v>48.656466666666667</v>
      </c>
    </row>
    <row r="60" spans="2:19">
      <c r="B60" s="20">
        <f t="shared" si="0"/>
        <v>58</v>
      </c>
      <c r="C60" s="66">
        <v>3574</v>
      </c>
      <c r="D60" s="65" t="s">
        <v>2654</v>
      </c>
      <c r="E60" s="51" t="s">
        <v>196</v>
      </c>
      <c r="F60" s="46">
        <v>672</v>
      </c>
      <c r="G60" s="47">
        <v>224</v>
      </c>
      <c r="H60" s="48" t="s">
        <v>1353</v>
      </c>
      <c r="I60" s="49">
        <v>7.8</v>
      </c>
      <c r="J60" s="59" t="s">
        <v>197</v>
      </c>
      <c r="K60" s="50" t="s">
        <v>135</v>
      </c>
      <c r="L60" s="34" t="s">
        <v>1682</v>
      </c>
      <c r="M60" s="36" t="s">
        <v>198</v>
      </c>
      <c r="N60" s="22"/>
      <c r="O60" s="21"/>
      <c r="P60" s="19">
        <f t="shared" si="1"/>
        <v>0</v>
      </c>
      <c r="Q60" s="19">
        <f t="shared" si="2"/>
        <v>0</v>
      </c>
      <c r="R60" s="19">
        <f t="shared" si="3"/>
        <v>17.773350000000001</v>
      </c>
      <c r="S60" s="19">
        <f t="shared" si="4"/>
        <v>49.156683333333334</v>
      </c>
    </row>
    <row r="61" spans="2:19">
      <c r="B61" s="20">
        <f t="shared" si="0"/>
        <v>59</v>
      </c>
      <c r="C61" s="66">
        <v>3575</v>
      </c>
      <c r="D61" s="65" t="s">
        <v>2653</v>
      </c>
      <c r="E61" s="45" t="s">
        <v>199</v>
      </c>
      <c r="F61" s="46">
        <v>677</v>
      </c>
      <c r="G61" s="47">
        <v>219</v>
      </c>
      <c r="H61" s="48" t="s">
        <v>1354</v>
      </c>
      <c r="I61" s="49">
        <v>8.6</v>
      </c>
      <c r="J61" s="59" t="s">
        <v>36</v>
      </c>
      <c r="K61" s="50" t="s">
        <v>9</v>
      </c>
      <c r="L61" s="34" t="s">
        <v>1681</v>
      </c>
      <c r="M61" s="36" t="s">
        <v>200</v>
      </c>
      <c r="N61" s="22"/>
      <c r="O61" s="21"/>
      <c r="P61" s="19">
        <f t="shared" si="1"/>
        <v>0</v>
      </c>
      <c r="Q61" s="19">
        <f t="shared" si="2"/>
        <v>0</v>
      </c>
      <c r="R61" s="19">
        <f t="shared" si="3"/>
        <v>14.139999999999999</v>
      </c>
      <c r="S61" s="19">
        <f t="shared" si="4"/>
        <v>50.593783333333334</v>
      </c>
    </row>
    <row r="62" spans="2:19">
      <c r="B62" s="20">
        <f t="shared" si="0"/>
        <v>60</v>
      </c>
      <c r="C62" s="66">
        <v>1737</v>
      </c>
      <c r="D62" s="65" t="s">
        <v>2652</v>
      </c>
      <c r="E62" s="45" t="s">
        <v>201</v>
      </c>
      <c r="F62" s="46">
        <v>617</v>
      </c>
      <c r="G62" s="47">
        <v>219</v>
      </c>
      <c r="H62" s="48" t="s">
        <v>1355</v>
      </c>
      <c r="I62" s="49">
        <v>5.9</v>
      </c>
      <c r="J62" s="59" t="s">
        <v>202</v>
      </c>
      <c r="K62" s="50" t="s">
        <v>9</v>
      </c>
      <c r="L62" s="34" t="s">
        <v>1681</v>
      </c>
      <c r="M62" s="36" t="s">
        <v>203</v>
      </c>
      <c r="N62" s="22"/>
      <c r="O62" s="21"/>
      <c r="P62" s="19">
        <f t="shared" si="1"/>
        <v>0</v>
      </c>
      <c r="Q62" s="19">
        <f t="shared" si="2"/>
        <v>0</v>
      </c>
      <c r="R62" s="19">
        <f t="shared" si="3"/>
        <v>14.114466666666667</v>
      </c>
      <c r="S62" s="19">
        <f t="shared" si="4"/>
        <v>50.731666666666669</v>
      </c>
    </row>
    <row r="63" spans="2:19">
      <c r="B63" s="20">
        <f t="shared" si="0"/>
        <v>61</v>
      </c>
      <c r="C63" s="66">
        <v>1684</v>
      </c>
      <c r="D63" s="65" t="s">
        <v>2651</v>
      </c>
      <c r="E63" s="45" t="s">
        <v>204</v>
      </c>
      <c r="F63" s="46">
        <v>774</v>
      </c>
      <c r="G63" s="47">
        <v>218</v>
      </c>
      <c r="H63" s="48" t="s">
        <v>1975</v>
      </c>
      <c r="I63" s="49">
        <v>3.6</v>
      </c>
      <c r="J63" s="59" t="s">
        <v>205</v>
      </c>
      <c r="K63" s="50" t="s">
        <v>53</v>
      </c>
      <c r="L63" s="34" t="s">
        <v>1681</v>
      </c>
      <c r="M63" s="36" t="s">
        <v>206</v>
      </c>
      <c r="N63" s="22"/>
      <c r="O63" s="21"/>
      <c r="P63" s="19">
        <f t="shared" si="1"/>
        <v>0</v>
      </c>
      <c r="Q63" s="19">
        <f t="shared" si="2"/>
        <v>0</v>
      </c>
      <c r="R63" s="19">
        <f t="shared" si="3"/>
        <v>14.559866666666668</v>
      </c>
      <c r="S63" s="19">
        <f t="shared" si="4"/>
        <v>50.8566</v>
      </c>
    </row>
    <row r="64" spans="2:19">
      <c r="B64" s="20">
        <f t="shared" si="0"/>
        <v>62</v>
      </c>
      <c r="C64" s="66">
        <v>2809</v>
      </c>
      <c r="D64" s="65" t="s">
        <v>2650</v>
      </c>
      <c r="E64" s="45" t="s">
        <v>207</v>
      </c>
      <c r="F64" s="46">
        <v>539</v>
      </c>
      <c r="G64" s="47">
        <v>216</v>
      </c>
      <c r="H64" s="48" t="s">
        <v>1356</v>
      </c>
      <c r="I64" s="49">
        <v>5.9</v>
      </c>
      <c r="J64" s="59" t="s">
        <v>176</v>
      </c>
      <c r="K64" s="50" t="s">
        <v>9</v>
      </c>
      <c r="L64" s="34" t="s">
        <v>1681</v>
      </c>
      <c r="M64" s="36" t="s">
        <v>208</v>
      </c>
      <c r="N64" s="22"/>
      <c r="O64" s="21"/>
      <c r="P64" s="19">
        <f t="shared" si="1"/>
        <v>0</v>
      </c>
      <c r="Q64" s="19">
        <f t="shared" si="2"/>
        <v>0</v>
      </c>
      <c r="R64" s="19">
        <f t="shared" si="3"/>
        <v>13.763883333333334</v>
      </c>
      <c r="S64" s="19">
        <f t="shared" si="4"/>
        <v>50.527699999999996</v>
      </c>
    </row>
    <row r="65" spans="2:19">
      <c r="B65" s="20">
        <f t="shared" si="0"/>
        <v>63</v>
      </c>
      <c r="C65" s="66">
        <v>3576</v>
      </c>
      <c r="D65" s="65" t="s">
        <v>2649</v>
      </c>
      <c r="E65" s="45" t="s">
        <v>209</v>
      </c>
      <c r="F65" s="46">
        <v>509</v>
      </c>
      <c r="G65" s="47">
        <v>216</v>
      </c>
      <c r="H65" s="48" t="s">
        <v>1357</v>
      </c>
      <c r="I65" s="49">
        <v>4.4000000000000004</v>
      </c>
      <c r="J65" s="59" t="s">
        <v>210</v>
      </c>
      <c r="K65" s="50" t="s">
        <v>9</v>
      </c>
      <c r="L65" s="34" t="s">
        <v>1681</v>
      </c>
      <c r="M65" s="36" t="s">
        <v>211</v>
      </c>
      <c r="N65" s="22"/>
      <c r="O65" s="21"/>
      <c r="P65" s="19">
        <f t="shared" si="1"/>
        <v>0</v>
      </c>
      <c r="Q65" s="19">
        <f t="shared" si="2"/>
        <v>0</v>
      </c>
      <c r="R65" s="19">
        <f t="shared" si="3"/>
        <v>13.808533333333335</v>
      </c>
      <c r="S65" s="19">
        <f t="shared" si="4"/>
        <v>50.411383333333333</v>
      </c>
    </row>
    <row r="66" spans="2:19">
      <c r="B66" s="20">
        <f t="shared" si="0"/>
        <v>64</v>
      </c>
      <c r="C66" s="66">
        <v>3577</v>
      </c>
      <c r="D66" s="65" t="s">
        <v>2644</v>
      </c>
      <c r="E66" s="51" t="s">
        <v>213</v>
      </c>
      <c r="F66" s="46">
        <v>952.8</v>
      </c>
      <c r="G66" s="47">
        <v>209.79999999999995</v>
      </c>
      <c r="H66" s="48" t="s">
        <v>1358</v>
      </c>
      <c r="I66" s="49">
        <v>5.9</v>
      </c>
      <c r="J66" s="59" t="s">
        <v>693</v>
      </c>
      <c r="K66" s="50" t="s">
        <v>31</v>
      </c>
      <c r="L66" s="34" t="s">
        <v>1693</v>
      </c>
      <c r="M66" s="36" t="s">
        <v>214</v>
      </c>
      <c r="N66" s="22"/>
      <c r="O66" s="21"/>
      <c r="P66" s="19">
        <f t="shared" si="1"/>
        <v>0</v>
      </c>
      <c r="Q66" s="19">
        <f t="shared" si="2"/>
        <v>0</v>
      </c>
      <c r="R66" s="19">
        <f t="shared" si="3"/>
        <v>14.190166666666666</v>
      </c>
      <c r="S66" s="19">
        <f t="shared" si="4"/>
        <v>48.908499999999997</v>
      </c>
    </row>
    <row r="67" spans="2:19">
      <c r="B67" s="20">
        <f t="shared" ref="B67:B130" si="5">ROW()-ROW($B$2)</f>
        <v>65</v>
      </c>
      <c r="C67" s="66">
        <v>3322</v>
      </c>
      <c r="D67" s="65" t="s">
        <v>2643</v>
      </c>
      <c r="E67" s="45" t="s">
        <v>215</v>
      </c>
      <c r="F67" s="46">
        <v>790</v>
      </c>
      <c r="G67" s="47">
        <v>210</v>
      </c>
      <c r="H67" s="48" t="s">
        <v>1359</v>
      </c>
      <c r="I67" s="49">
        <v>7</v>
      </c>
      <c r="J67" s="59" t="s">
        <v>52</v>
      </c>
      <c r="K67" s="50" t="s">
        <v>19</v>
      </c>
      <c r="L67" s="34" t="s">
        <v>1687</v>
      </c>
      <c r="M67" s="36" t="s">
        <v>216</v>
      </c>
      <c r="N67" s="22"/>
      <c r="O67" s="21"/>
      <c r="P67" s="19">
        <f t="shared" ref="P67:P130" si="6">IF(R67=0,VALUE(MID(M67,14,2))+VALUE(MID(M67,18,2))/60+VALUE(MID(M67,21,3))/1000/60,0)</f>
        <v>0</v>
      </c>
      <c r="Q67" s="19">
        <f t="shared" ref="Q67:Q130" si="7">IF(R67=0,VALUE(MID(M67,2,2))+VALUE(MID(M67,6,2))/60+VALUE(MID(M67,9,3))/1000/60,0)</f>
        <v>0</v>
      </c>
      <c r="R67" s="19">
        <f t="shared" ref="R67:R130" si="8">IF(N67="",VALUE(MID(M67,14,2))+VALUE(MID(M67,18,2))/60+VALUE(MID(M67,21,3))/1000/60,0)</f>
        <v>14.897966666666667</v>
      </c>
      <c r="S67" s="19">
        <f t="shared" ref="S67:S130" si="9">IF(N67="",VALUE(MID(M67,2,2))+VALUE(MID(M67,6,2))/60+VALUE(MID(M67,9,3))/1000/60,0)</f>
        <v>50.788483333333332</v>
      </c>
    </row>
    <row r="68" spans="2:19">
      <c r="B68" s="20">
        <f t="shared" si="5"/>
        <v>66</v>
      </c>
      <c r="C68" s="66">
        <v>2924</v>
      </c>
      <c r="D68" s="65" t="s">
        <v>2642</v>
      </c>
      <c r="E68" s="45" t="s">
        <v>221</v>
      </c>
      <c r="F68" s="46">
        <v>741</v>
      </c>
      <c r="G68" s="47">
        <v>210</v>
      </c>
      <c r="H68" s="48" t="s">
        <v>1361</v>
      </c>
      <c r="I68" s="49">
        <v>5.5</v>
      </c>
      <c r="J68" s="59" t="s">
        <v>131</v>
      </c>
      <c r="K68" s="50" t="s">
        <v>64</v>
      </c>
      <c r="L68" s="34" t="s">
        <v>1688</v>
      </c>
      <c r="M68" s="36" t="s">
        <v>2641</v>
      </c>
      <c r="N68" s="22"/>
      <c r="O68" s="21"/>
      <c r="P68" s="19">
        <f t="shared" si="6"/>
        <v>0</v>
      </c>
      <c r="Q68" s="19">
        <f t="shared" si="7"/>
        <v>0</v>
      </c>
      <c r="R68" s="19">
        <f t="shared" si="8"/>
        <v>16.052083333333336</v>
      </c>
      <c r="S68" s="19">
        <f t="shared" si="9"/>
        <v>50.552566666666664</v>
      </c>
    </row>
    <row r="69" spans="2:19">
      <c r="B69" s="20">
        <f t="shared" si="5"/>
        <v>67</v>
      </c>
      <c r="C69" s="66">
        <v>3578</v>
      </c>
      <c r="D69" s="65" t="s">
        <v>2640</v>
      </c>
      <c r="E69" s="45" t="s">
        <v>217</v>
      </c>
      <c r="F69" s="46">
        <v>514</v>
      </c>
      <c r="G69" s="47">
        <v>210</v>
      </c>
      <c r="H69" s="48" t="s">
        <v>1360</v>
      </c>
      <c r="I69" s="49">
        <v>6.3</v>
      </c>
      <c r="J69" s="59" t="s">
        <v>218</v>
      </c>
      <c r="K69" s="50" t="s">
        <v>219</v>
      </c>
      <c r="L69" s="34" t="s">
        <v>1687</v>
      </c>
      <c r="M69" s="36" t="s">
        <v>2639</v>
      </c>
      <c r="N69" s="22"/>
      <c r="O69" s="21"/>
      <c r="P69" s="19">
        <f t="shared" si="6"/>
        <v>0</v>
      </c>
      <c r="Q69" s="19">
        <f t="shared" si="7"/>
        <v>0</v>
      </c>
      <c r="R69" s="19">
        <f t="shared" si="8"/>
        <v>15.2316</v>
      </c>
      <c r="S69" s="19">
        <f t="shared" si="9"/>
        <v>50.516300000000001</v>
      </c>
    </row>
    <row r="70" spans="2:19">
      <c r="B70" s="20">
        <f t="shared" si="5"/>
        <v>68</v>
      </c>
      <c r="C70" s="66">
        <v>3579</v>
      </c>
      <c r="D70" s="65" t="s">
        <v>2638</v>
      </c>
      <c r="E70" s="45" t="s">
        <v>222</v>
      </c>
      <c r="F70" s="46">
        <v>712</v>
      </c>
      <c r="G70" s="47">
        <v>209</v>
      </c>
      <c r="H70" s="48" t="s">
        <v>1362</v>
      </c>
      <c r="I70" s="49">
        <v>5.5</v>
      </c>
      <c r="J70" s="59" t="s">
        <v>197</v>
      </c>
      <c r="K70" s="50" t="s">
        <v>159</v>
      </c>
      <c r="L70" s="34" t="s">
        <v>1692</v>
      </c>
      <c r="M70" s="36" t="s">
        <v>223</v>
      </c>
      <c r="N70" s="22"/>
      <c r="O70" s="21"/>
      <c r="P70" s="19">
        <f t="shared" si="6"/>
        <v>0</v>
      </c>
      <c r="Q70" s="19">
        <f t="shared" si="7"/>
        <v>0</v>
      </c>
      <c r="R70" s="19">
        <f t="shared" si="8"/>
        <v>13.24085</v>
      </c>
      <c r="S70" s="19">
        <f t="shared" si="9"/>
        <v>49.477250000000005</v>
      </c>
    </row>
    <row r="71" spans="2:19">
      <c r="B71" s="20">
        <f t="shared" si="5"/>
        <v>69</v>
      </c>
      <c r="C71" s="66">
        <v>1664</v>
      </c>
      <c r="D71" s="65" t="s">
        <v>2637</v>
      </c>
      <c r="E71" s="45" t="s">
        <v>224</v>
      </c>
      <c r="F71" s="46">
        <v>760</v>
      </c>
      <c r="G71" s="47">
        <v>208</v>
      </c>
      <c r="H71" s="48" t="s">
        <v>1363</v>
      </c>
      <c r="I71" s="49">
        <v>6.9</v>
      </c>
      <c r="J71" s="59" t="s">
        <v>205</v>
      </c>
      <c r="K71" s="50" t="s">
        <v>53</v>
      </c>
      <c r="L71" s="34" t="s">
        <v>1687</v>
      </c>
      <c r="M71" s="36" t="s">
        <v>225</v>
      </c>
      <c r="N71" s="22"/>
      <c r="O71" s="21"/>
      <c r="P71" s="19">
        <f t="shared" si="6"/>
        <v>0</v>
      </c>
      <c r="Q71" s="19">
        <f t="shared" si="7"/>
        <v>0</v>
      </c>
      <c r="R71" s="19">
        <f t="shared" si="8"/>
        <v>14.572833333333334</v>
      </c>
      <c r="S71" s="19">
        <f t="shared" si="9"/>
        <v>50.788550000000001</v>
      </c>
    </row>
    <row r="72" spans="2:19">
      <c r="B72" s="20">
        <f t="shared" si="5"/>
        <v>70</v>
      </c>
      <c r="C72" s="66">
        <v>3580</v>
      </c>
      <c r="D72" s="65" t="s">
        <v>2636</v>
      </c>
      <c r="E72" s="45" t="s">
        <v>226</v>
      </c>
      <c r="F72" s="46">
        <v>521</v>
      </c>
      <c r="G72" s="47">
        <v>208</v>
      </c>
      <c r="H72" s="48" t="s">
        <v>1364</v>
      </c>
      <c r="I72" s="49">
        <v>3.7</v>
      </c>
      <c r="J72" s="59" t="s">
        <v>207</v>
      </c>
      <c r="K72" s="50" t="s">
        <v>9</v>
      </c>
      <c r="L72" s="34" t="s">
        <v>1681</v>
      </c>
      <c r="M72" s="36" t="s">
        <v>227</v>
      </c>
      <c r="N72" s="22"/>
      <c r="O72" s="21"/>
      <c r="P72" s="19">
        <f t="shared" si="6"/>
        <v>0</v>
      </c>
      <c r="Q72" s="19">
        <f t="shared" si="7"/>
        <v>0</v>
      </c>
      <c r="R72" s="19">
        <f t="shared" si="8"/>
        <v>13.714849999999998</v>
      </c>
      <c r="S72" s="19">
        <f t="shared" si="9"/>
        <v>50.516133333333336</v>
      </c>
    </row>
    <row r="73" spans="2:19">
      <c r="B73" s="20">
        <f t="shared" si="5"/>
        <v>71</v>
      </c>
      <c r="C73" s="66">
        <v>3581</v>
      </c>
      <c r="D73" s="65" t="s">
        <v>2635</v>
      </c>
      <c r="E73" s="45" t="s">
        <v>228</v>
      </c>
      <c r="F73" s="46">
        <v>736</v>
      </c>
      <c r="G73" s="47">
        <v>207</v>
      </c>
      <c r="H73" s="48" t="s">
        <v>1365</v>
      </c>
      <c r="I73" s="49">
        <v>3.7</v>
      </c>
      <c r="J73" s="59" t="s">
        <v>7</v>
      </c>
      <c r="K73" s="50" t="s">
        <v>9</v>
      </c>
      <c r="L73" s="34" t="s">
        <v>1681</v>
      </c>
      <c r="M73" s="36" t="s">
        <v>229</v>
      </c>
      <c r="N73" s="22"/>
      <c r="O73" s="21"/>
      <c r="P73" s="19">
        <f t="shared" si="6"/>
        <v>0</v>
      </c>
      <c r="Q73" s="19">
        <f t="shared" si="7"/>
        <v>0</v>
      </c>
      <c r="R73" s="19">
        <f t="shared" si="8"/>
        <v>13.878350000000001</v>
      </c>
      <c r="S73" s="19">
        <f t="shared" si="9"/>
        <v>50.54613333333333</v>
      </c>
    </row>
    <row r="74" spans="2:19">
      <c r="B74" s="20">
        <f t="shared" si="5"/>
        <v>72</v>
      </c>
      <c r="C74" s="66">
        <v>3582</v>
      </c>
      <c r="D74" s="65" t="s">
        <v>2634</v>
      </c>
      <c r="E74" s="45" t="s">
        <v>230</v>
      </c>
      <c r="F74" s="46">
        <v>660</v>
      </c>
      <c r="G74" s="47">
        <v>207</v>
      </c>
      <c r="H74" s="48" t="s">
        <v>1366</v>
      </c>
      <c r="I74" s="49">
        <v>14.5</v>
      </c>
      <c r="J74" s="59" t="s">
        <v>231</v>
      </c>
      <c r="K74" s="50" t="s">
        <v>232</v>
      </c>
      <c r="L74" s="34" t="s">
        <v>1684</v>
      </c>
      <c r="M74" s="36" t="s">
        <v>233</v>
      </c>
      <c r="N74" s="22"/>
      <c r="O74" s="21"/>
      <c r="P74" s="19">
        <f t="shared" si="6"/>
        <v>0</v>
      </c>
      <c r="Q74" s="19">
        <f t="shared" si="7"/>
        <v>0</v>
      </c>
      <c r="R74" s="19">
        <f t="shared" si="8"/>
        <v>16.585866666666664</v>
      </c>
      <c r="S74" s="19">
        <f t="shared" si="9"/>
        <v>49.724366666666668</v>
      </c>
    </row>
    <row r="75" spans="2:19">
      <c r="B75" s="20">
        <f t="shared" si="5"/>
        <v>73</v>
      </c>
      <c r="C75" s="66">
        <v>3583</v>
      </c>
      <c r="D75" s="65" t="s">
        <v>2633</v>
      </c>
      <c r="E75" s="45" t="s">
        <v>234</v>
      </c>
      <c r="F75" s="46">
        <v>540</v>
      </c>
      <c r="G75" s="47">
        <v>207</v>
      </c>
      <c r="H75" s="48" t="s">
        <v>1367</v>
      </c>
      <c r="I75" s="49">
        <v>3.2</v>
      </c>
      <c r="J75" s="59" t="s">
        <v>235</v>
      </c>
      <c r="K75" s="50" t="s">
        <v>60</v>
      </c>
      <c r="L75" s="34" t="s">
        <v>1687</v>
      </c>
      <c r="M75" s="36" t="s">
        <v>236</v>
      </c>
      <c r="N75" s="22"/>
      <c r="O75" s="21"/>
      <c r="P75" s="19">
        <f t="shared" si="6"/>
        <v>0</v>
      </c>
      <c r="Q75" s="19">
        <f t="shared" si="7"/>
        <v>0</v>
      </c>
      <c r="R75" s="19">
        <f t="shared" si="8"/>
        <v>14.608916666666666</v>
      </c>
      <c r="S75" s="19">
        <f t="shared" si="9"/>
        <v>50.724466666666672</v>
      </c>
    </row>
    <row r="76" spans="2:19">
      <c r="B76" s="20">
        <f t="shared" si="5"/>
        <v>74</v>
      </c>
      <c r="C76" s="66">
        <v>3584</v>
      </c>
      <c r="D76" s="65" t="s">
        <v>2632</v>
      </c>
      <c r="E76" s="45" t="s">
        <v>237</v>
      </c>
      <c r="F76" s="46">
        <v>534</v>
      </c>
      <c r="G76" s="47">
        <v>206</v>
      </c>
      <c r="H76" s="48" t="s">
        <v>1368</v>
      </c>
      <c r="I76" s="49">
        <v>6.5</v>
      </c>
      <c r="J76" s="59" t="s">
        <v>238</v>
      </c>
      <c r="K76" s="50" t="s">
        <v>9</v>
      </c>
      <c r="L76" s="34" t="s">
        <v>1681</v>
      </c>
      <c r="M76" s="36" t="s">
        <v>239</v>
      </c>
      <c r="N76" s="22"/>
      <c r="O76" s="21"/>
      <c r="P76" s="19">
        <f t="shared" si="6"/>
        <v>0</v>
      </c>
      <c r="Q76" s="19">
        <f t="shared" si="7"/>
        <v>0</v>
      </c>
      <c r="R76" s="19">
        <f t="shared" si="8"/>
        <v>14.308216666666667</v>
      </c>
      <c r="S76" s="19">
        <f t="shared" si="9"/>
        <v>50.769399999999997</v>
      </c>
    </row>
    <row r="77" spans="2:19">
      <c r="B77" s="20">
        <f t="shared" si="5"/>
        <v>75</v>
      </c>
      <c r="C77" s="66">
        <v>3533</v>
      </c>
      <c r="D77" s="65" t="s">
        <v>2631</v>
      </c>
      <c r="E77" s="45" t="s">
        <v>274</v>
      </c>
      <c r="F77" s="46">
        <v>429</v>
      </c>
      <c r="G77" s="47">
        <v>206</v>
      </c>
      <c r="H77" s="48" t="s">
        <v>1381</v>
      </c>
      <c r="I77" s="49">
        <v>6.5</v>
      </c>
      <c r="J77" s="59" t="s">
        <v>275</v>
      </c>
      <c r="K77" s="50" t="s">
        <v>182</v>
      </c>
      <c r="L77" s="34" t="s">
        <v>1681</v>
      </c>
      <c r="M77" s="36" t="s">
        <v>2630</v>
      </c>
      <c r="N77" s="22"/>
      <c r="O77" s="21"/>
      <c r="P77" s="19">
        <f t="shared" si="6"/>
        <v>0</v>
      </c>
      <c r="Q77" s="19">
        <f t="shared" si="7"/>
        <v>0</v>
      </c>
      <c r="R77" s="19">
        <f t="shared" si="8"/>
        <v>14.014316666666666</v>
      </c>
      <c r="S77" s="19">
        <f t="shared" si="9"/>
        <v>50.434249999999999</v>
      </c>
    </row>
    <row r="78" spans="2:19">
      <c r="B78" s="20">
        <f t="shared" si="5"/>
        <v>76</v>
      </c>
      <c r="C78" s="66">
        <v>2956</v>
      </c>
      <c r="D78" s="65" t="s">
        <v>2629</v>
      </c>
      <c r="E78" s="45" t="s">
        <v>254</v>
      </c>
      <c r="F78" s="46">
        <v>683</v>
      </c>
      <c r="G78" s="47">
        <v>205</v>
      </c>
      <c r="H78" s="48" t="s">
        <v>1373</v>
      </c>
      <c r="I78" s="49">
        <v>11.9</v>
      </c>
      <c r="J78" s="59" t="s">
        <v>97</v>
      </c>
      <c r="K78" s="50" t="s">
        <v>19</v>
      </c>
      <c r="L78" s="34" t="s">
        <v>1687</v>
      </c>
      <c r="M78" s="36" t="s">
        <v>2628</v>
      </c>
      <c r="N78" s="22"/>
      <c r="O78" s="21"/>
      <c r="P78" s="19">
        <f t="shared" si="6"/>
        <v>0</v>
      </c>
      <c r="Q78" s="19">
        <f t="shared" si="7"/>
        <v>0</v>
      </c>
      <c r="R78" s="19">
        <f t="shared" si="8"/>
        <v>15.3667</v>
      </c>
      <c r="S78" s="19">
        <f t="shared" si="9"/>
        <v>50.509099999999997</v>
      </c>
    </row>
    <row r="79" spans="2:19">
      <c r="B79" s="20">
        <f t="shared" si="5"/>
        <v>77</v>
      </c>
      <c r="C79" s="66">
        <v>3479</v>
      </c>
      <c r="D79" s="65" t="s">
        <v>2627</v>
      </c>
      <c r="E79" s="45" t="s">
        <v>238</v>
      </c>
      <c r="F79" s="46">
        <v>871</v>
      </c>
      <c r="G79" s="47">
        <v>204</v>
      </c>
      <c r="H79" s="48" t="s">
        <v>1369</v>
      </c>
      <c r="I79" s="49">
        <v>7.6</v>
      </c>
      <c r="J79" s="59" t="s">
        <v>241</v>
      </c>
      <c r="K79" s="50" t="s">
        <v>242</v>
      </c>
      <c r="L79" s="34" t="s">
        <v>1693</v>
      </c>
      <c r="M79" s="36" t="s">
        <v>243</v>
      </c>
      <c r="N79" s="22"/>
      <c r="O79" s="21"/>
      <c r="P79" s="19">
        <f t="shared" si="6"/>
        <v>0</v>
      </c>
      <c r="Q79" s="19">
        <f t="shared" si="7"/>
        <v>0</v>
      </c>
      <c r="R79" s="19">
        <f t="shared" si="8"/>
        <v>14.582733333333334</v>
      </c>
      <c r="S79" s="19">
        <f t="shared" si="9"/>
        <v>48.768650000000001</v>
      </c>
    </row>
    <row r="80" spans="2:19">
      <c r="B80" s="20">
        <f t="shared" si="5"/>
        <v>78</v>
      </c>
      <c r="C80" s="66">
        <v>2394</v>
      </c>
      <c r="D80" s="65" t="s">
        <v>2626</v>
      </c>
      <c r="E80" s="45" t="s">
        <v>244</v>
      </c>
      <c r="F80" s="46">
        <v>557</v>
      </c>
      <c r="G80" s="47">
        <v>204</v>
      </c>
      <c r="H80" s="48" t="s">
        <v>1370</v>
      </c>
      <c r="I80" s="49">
        <v>2.2000000000000002</v>
      </c>
      <c r="J80" s="59" t="s">
        <v>100</v>
      </c>
      <c r="K80" s="50" t="s">
        <v>23</v>
      </c>
      <c r="L80" s="34" t="s">
        <v>1683</v>
      </c>
      <c r="M80" s="36" t="s">
        <v>245</v>
      </c>
      <c r="N80" s="22"/>
      <c r="O80" s="21"/>
      <c r="P80" s="19">
        <f t="shared" si="6"/>
        <v>0</v>
      </c>
      <c r="Q80" s="19">
        <f t="shared" si="7"/>
        <v>0</v>
      </c>
      <c r="R80" s="19">
        <f t="shared" si="8"/>
        <v>18.126616666666667</v>
      </c>
      <c r="S80" s="19">
        <f t="shared" si="9"/>
        <v>49.594300000000004</v>
      </c>
    </row>
    <row r="81" spans="2:19">
      <c r="B81" s="20">
        <f t="shared" si="5"/>
        <v>79</v>
      </c>
      <c r="C81" s="66">
        <v>3585</v>
      </c>
      <c r="D81" s="65" t="s">
        <v>2623</v>
      </c>
      <c r="E81" s="51" t="s">
        <v>247</v>
      </c>
      <c r="F81" s="46">
        <v>605</v>
      </c>
      <c r="G81" s="47">
        <v>203</v>
      </c>
      <c r="H81" s="48" t="s">
        <v>1371</v>
      </c>
      <c r="I81" s="49">
        <v>7.3</v>
      </c>
      <c r="J81" s="59" t="s">
        <v>248</v>
      </c>
      <c r="K81" s="50" t="s">
        <v>249</v>
      </c>
      <c r="L81" s="34" t="s">
        <v>1686</v>
      </c>
      <c r="M81" s="36" t="s">
        <v>250</v>
      </c>
      <c r="N81" s="22"/>
      <c r="O81" s="21"/>
      <c r="P81" s="19">
        <f t="shared" si="6"/>
        <v>0</v>
      </c>
      <c r="Q81" s="19">
        <f t="shared" si="7"/>
        <v>0</v>
      </c>
      <c r="R81" s="19">
        <f t="shared" si="8"/>
        <v>16.780733333333334</v>
      </c>
      <c r="S81" s="19">
        <f t="shared" si="9"/>
        <v>49.839300000000001</v>
      </c>
    </row>
    <row r="82" spans="2:19">
      <c r="B82" s="20">
        <f t="shared" si="5"/>
        <v>80</v>
      </c>
      <c r="C82" s="66">
        <v>1697</v>
      </c>
      <c r="D82" s="65" t="s">
        <v>2622</v>
      </c>
      <c r="E82" s="45" t="s">
        <v>73</v>
      </c>
      <c r="F82" s="46">
        <v>736.5</v>
      </c>
      <c r="G82" s="47">
        <v>201</v>
      </c>
      <c r="H82" s="48" t="s">
        <v>1273</v>
      </c>
      <c r="I82" s="49">
        <v>7.7</v>
      </c>
      <c r="J82" s="59" t="s">
        <v>204</v>
      </c>
      <c r="K82" s="50" t="s">
        <v>53</v>
      </c>
      <c r="L82" s="34" t="s">
        <v>1681</v>
      </c>
      <c r="M82" s="36" t="s">
        <v>251</v>
      </c>
      <c r="N82" s="22"/>
      <c r="O82" s="21"/>
      <c r="P82" s="19">
        <f t="shared" si="6"/>
        <v>0</v>
      </c>
      <c r="Q82" s="19">
        <f t="shared" si="7"/>
        <v>0</v>
      </c>
      <c r="R82" s="19">
        <f t="shared" si="8"/>
        <v>14.454316666666665</v>
      </c>
      <c r="S82" s="19">
        <f t="shared" si="9"/>
        <v>50.832116666666671</v>
      </c>
    </row>
    <row r="83" spans="2:19">
      <c r="B83" s="20">
        <f t="shared" si="5"/>
        <v>81</v>
      </c>
      <c r="C83" s="66">
        <v>3140</v>
      </c>
      <c r="D83" s="65" t="s">
        <v>2621</v>
      </c>
      <c r="E83" s="45" t="s">
        <v>255</v>
      </c>
      <c r="F83" s="46">
        <v>601</v>
      </c>
      <c r="G83" s="47">
        <v>201</v>
      </c>
      <c r="H83" s="48" t="s">
        <v>1270</v>
      </c>
      <c r="I83" s="49">
        <v>3.5</v>
      </c>
      <c r="J83" s="59" t="s">
        <v>161</v>
      </c>
      <c r="K83" s="50" t="s">
        <v>23</v>
      </c>
      <c r="L83" s="34" t="s">
        <v>1683</v>
      </c>
      <c r="M83" s="36" t="s">
        <v>256</v>
      </c>
      <c r="N83" s="22"/>
      <c r="O83" s="21"/>
      <c r="P83" s="19">
        <f t="shared" si="6"/>
        <v>0</v>
      </c>
      <c r="Q83" s="19">
        <f t="shared" si="7"/>
        <v>0</v>
      </c>
      <c r="R83" s="19">
        <f t="shared" si="8"/>
        <v>18.220033333333333</v>
      </c>
      <c r="S83" s="19">
        <f t="shared" si="9"/>
        <v>49.607050000000001</v>
      </c>
    </row>
    <row r="84" spans="2:19">
      <c r="B84" s="20">
        <f t="shared" si="5"/>
        <v>82</v>
      </c>
      <c r="C84" s="66">
        <v>3586</v>
      </c>
      <c r="D84" s="65" t="s">
        <v>2620</v>
      </c>
      <c r="E84" s="51" t="s">
        <v>197</v>
      </c>
      <c r="F84" s="46">
        <v>727</v>
      </c>
      <c r="G84" s="47">
        <v>200</v>
      </c>
      <c r="H84" s="48" t="s">
        <v>1372</v>
      </c>
      <c r="I84" s="49">
        <v>9.1</v>
      </c>
      <c r="J84" s="59" t="s">
        <v>252</v>
      </c>
      <c r="K84" s="50" t="s">
        <v>159</v>
      </c>
      <c r="L84" s="34" t="s">
        <v>1692</v>
      </c>
      <c r="M84" s="36" t="s">
        <v>253</v>
      </c>
      <c r="N84" s="22"/>
      <c r="O84" s="21"/>
      <c r="P84" s="19">
        <f t="shared" si="6"/>
        <v>0</v>
      </c>
      <c r="Q84" s="19">
        <f t="shared" si="7"/>
        <v>0</v>
      </c>
      <c r="R84" s="19">
        <f t="shared" si="8"/>
        <v>13.202549999999999</v>
      </c>
      <c r="S84" s="19">
        <f t="shared" si="9"/>
        <v>49.432316666666665</v>
      </c>
    </row>
    <row r="85" spans="2:19">
      <c r="B85" s="20">
        <f t="shared" si="5"/>
        <v>83</v>
      </c>
      <c r="C85" s="66">
        <v>2885</v>
      </c>
      <c r="D85" s="65" t="s">
        <v>2619</v>
      </c>
      <c r="E85" s="45" t="s">
        <v>257</v>
      </c>
      <c r="F85" s="46">
        <v>552</v>
      </c>
      <c r="G85" s="47">
        <v>200</v>
      </c>
      <c r="H85" s="48" t="s">
        <v>1374</v>
      </c>
      <c r="I85" s="49">
        <v>3.2</v>
      </c>
      <c r="J85" s="59" t="s">
        <v>111</v>
      </c>
      <c r="K85" s="50" t="s">
        <v>60</v>
      </c>
      <c r="L85" s="34" t="s">
        <v>1687</v>
      </c>
      <c r="M85" s="36" t="s">
        <v>258</v>
      </c>
      <c r="N85" s="22"/>
      <c r="O85" s="21"/>
      <c r="P85" s="19">
        <f t="shared" si="6"/>
        <v>0</v>
      </c>
      <c r="Q85" s="19">
        <f t="shared" si="7"/>
        <v>0</v>
      </c>
      <c r="R85" s="19">
        <f t="shared" si="8"/>
        <v>14.4145</v>
      </c>
      <c r="S85" s="19">
        <f t="shared" si="9"/>
        <v>50.620333333333335</v>
      </c>
    </row>
    <row r="86" spans="2:19">
      <c r="B86" s="20">
        <f t="shared" si="5"/>
        <v>84</v>
      </c>
      <c r="C86" s="66">
        <v>3587</v>
      </c>
      <c r="D86" s="65" t="s">
        <v>2618</v>
      </c>
      <c r="E86" s="45" t="s">
        <v>210</v>
      </c>
      <c r="F86" s="46">
        <v>510</v>
      </c>
      <c r="G86" s="47">
        <v>199</v>
      </c>
      <c r="H86" s="48" t="s">
        <v>1375</v>
      </c>
      <c r="I86" s="49">
        <v>7.2</v>
      </c>
      <c r="J86" s="59" t="s">
        <v>176</v>
      </c>
      <c r="K86" s="50" t="s">
        <v>9</v>
      </c>
      <c r="L86" s="34" t="s">
        <v>1681</v>
      </c>
      <c r="M86" s="36" t="s">
        <v>259</v>
      </c>
      <c r="N86" s="22"/>
      <c r="O86" s="21"/>
      <c r="P86" s="19">
        <f t="shared" si="6"/>
        <v>0</v>
      </c>
      <c r="Q86" s="19">
        <f t="shared" si="7"/>
        <v>0</v>
      </c>
      <c r="R86" s="19">
        <f t="shared" si="8"/>
        <v>13.7578</v>
      </c>
      <c r="S86" s="19">
        <f t="shared" si="9"/>
        <v>50.434716666666667</v>
      </c>
    </row>
    <row r="87" spans="2:19">
      <c r="B87" s="20">
        <f t="shared" si="5"/>
        <v>85</v>
      </c>
      <c r="C87" s="66">
        <v>1680</v>
      </c>
      <c r="D87" s="65" t="s">
        <v>2617</v>
      </c>
      <c r="E87" s="45" t="s">
        <v>261</v>
      </c>
      <c r="F87" s="46">
        <v>691</v>
      </c>
      <c r="G87" s="47">
        <v>198</v>
      </c>
      <c r="H87" s="48" t="s">
        <v>1376</v>
      </c>
      <c r="I87" s="49">
        <v>6.5</v>
      </c>
      <c r="J87" s="59" t="s">
        <v>262</v>
      </c>
      <c r="K87" s="50" t="s">
        <v>77</v>
      </c>
      <c r="L87" s="34" t="s">
        <v>1689</v>
      </c>
      <c r="M87" s="36" t="s">
        <v>263</v>
      </c>
      <c r="N87" s="22"/>
      <c r="O87" s="21"/>
      <c r="P87" s="19">
        <f t="shared" si="6"/>
        <v>0</v>
      </c>
      <c r="Q87" s="19">
        <f t="shared" si="7"/>
        <v>0</v>
      </c>
      <c r="R87" s="19">
        <f t="shared" si="8"/>
        <v>14.036066666666667</v>
      </c>
      <c r="S87" s="19">
        <f t="shared" si="9"/>
        <v>49.784766666666663</v>
      </c>
    </row>
    <row r="88" spans="2:19">
      <c r="B88" s="20">
        <f t="shared" si="5"/>
        <v>86</v>
      </c>
      <c r="C88" s="66">
        <v>3650</v>
      </c>
      <c r="D88" s="65" t="s">
        <v>2616</v>
      </c>
      <c r="E88" s="45" t="s">
        <v>264</v>
      </c>
      <c r="F88" s="46">
        <v>596</v>
      </c>
      <c r="G88" s="47">
        <v>198</v>
      </c>
      <c r="H88" s="48" t="s">
        <v>1377</v>
      </c>
      <c r="I88" s="49">
        <v>9.6999999999999993</v>
      </c>
      <c r="J88" s="59" t="s">
        <v>265</v>
      </c>
      <c r="K88" s="50" t="s">
        <v>70</v>
      </c>
      <c r="L88" s="34" t="s">
        <v>1691</v>
      </c>
      <c r="M88" s="36" t="s">
        <v>266</v>
      </c>
      <c r="N88" s="22"/>
      <c r="O88" s="21"/>
      <c r="P88" s="19">
        <f t="shared" si="6"/>
        <v>0</v>
      </c>
      <c r="Q88" s="19">
        <f t="shared" si="7"/>
        <v>0</v>
      </c>
      <c r="R88" s="19">
        <f t="shared" si="8"/>
        <v>16.595316666666665</v>
      </c>
      <c r="S88" s="19">
        <f t="shared" si="9"/>
        <v>49.363083333333336</v>
      </c>
    </row>
    <row r="89" spans="2:19">
      <c r="B89" s="20">
        <f t="shared" si="5"/>
        <v>87</v>
      </c>
      <c r="C89" s="66">
        <v>3401</v>
      </c>
      <c r="D89" s="65" t="s">
        <v>2612</v>
      </c>
      <c r="E89" s="45" t="s">
        <v>69</v>
      </c>
      <c r="F89" s="46">
        <v>774</v>
      </c>
      <c r="G89" s="47">
        <v>195</v>
      </c>
      <c r="H89" s="48" t="s">
        <v>1378</v>
      </c>
      <c r="I89" s="49">
        <v>12.8</v>
      </c>
      <c r="J89" s="59" t="s">
        <v>268</v>
      </c>
      <c r="K89" s="50" t="s">
        <v>81</v>
      </c>
      <c r="L89" s="34" t="s">
        <v>1690</v>
      </c>
      <c r="M89" s="36" t="s">
        <v>269</v>
      </c>
      <c r="N89" s="22"/>
      <c r="O89" s="21"/>
      <c r="P89" s="19">
        <f t="shared" si="6"/>
        <v>0</v>
      </c>
      <c r="Q89" s="19">
        <f t="shared" si="7"/>
        <v>0</v>
      </c>
      <c r="R89" s="19">
        <f t="shared" si="8"/>
        <v>16.34205</v>
      </c>
      <c r="S89" s="19">
        <f t="shared" si="9"/>
        <v>49.591266666666669</v>
      </c>
    </row>
    <row r="90" spans="2:19">
      <c r="B90" s="20">
        <f t="shared" si="5"/>
        <v>88</v>
      </c>
      <c r="C90" s="66">
        <v>2858</v>
      </c>
      <c r="D90" s="65" t="s">
        <v>2611</v>
      </c>
      <c r="E90" s="45" t="s">
        <v>270</v>
      </c>
      <c r="F90" s="46">
        <v>586</v>
      </c>
      <c r="G90" s="47">
        <v>195</v>
      </c>
      <c r="H90" s="48" t="s">
        <v>1379</v>
      </c>
      <c r="I90" s="49">
        <v>3.4</v>
      </c>
      <c r="J90" s="59" t="s">
        <v>125</v>
      </c>
      <c r="K90" s="50" t="s">
        <v>60</v>
      </c>
      <c r="L90" s="34" t="s">
        <v>1687</v>
      </c>
      <c r="M90" s="36" t="s">
        <v>271</v>
      </c>
      <c r="N90" s="22"/>
      <c r="O90" s="21"/>
      <c r="P90" s="19">
        <f t="shared" si="6"/>
        <v>0</v>
      </c>
      <c r="Q90" s="19">
        <f t="shared" si="7"/>
        <v>0</v>
      </c>
      <c r="R90" s="19">
        <f t="shared" si="8"/>
        <v>14.65415</v>
      </c>
      <c r="S90" s="19">
        <f t="shared" si="9"/>
        <v>50.783833333333334</v>
      </c>
    </row>
    <row r="91" spans="2:19">
      <c r="B91" s="20">
        <f t="shared" si="5"/>
        <v>89</v>
      </c>
      <c r="C91" s="66">
        <v>3831</v>
      </c>
      <c r="D91" s="65" t="s">
        <v>2610</v>
      </c>
      <c r="E91" s="45" t="s">
        <v>272</v>
      </c>
      <c r="F91" s="46">
        <v>457</v>
      </c>
      <c r="G91" s="47">
        <v>195</v>
      </c>
      <c r="H91" s="48" t="s">
        <v>1380</v>
      </c>
      <c r="I91" s="49">
        <v>2.5</v>
      </c>
      <c r="J91" s="59" t="s">
        <v>209</v>
      </c>
      <c r="K91" s="50" t="s">
        <v>9</v>
      </c>
      <c r="L91" s="34" t="s">
        <v>1681</v>
      </c>
      <c r="M91" s="36" t="s">
        <v>273</v>
      </c>
      <c r="N91" s="22"/>
      <c r="O91" s="21"/>
      <c r="P91" s="19">
        <f t="shared" si="6"/>
        <v>0</v>
      </c>
      <c r="Q91" s="19">
        <f t="shared" si="7"/>
        <v>0</v>
      </c>
      <c r="R91" s="19">
        <f t="shared" si="8"/>
        <v>13.7713</v>
      </c>
      <c r="S91" s="19">
        <f t="shared" si="9"/>
        <v>50.406933333333335</v>
      </c>
    </row>
    <row r="92" spans="2:19">
      <c r="B92" s="20">
        <f t="shared" si="5"/>
        <v>90</v>
      </c>
      <c r="C92" s="66">
        <v>3827</v>
      </c>
      <c r="D92" s="65" t="s">
        <v>2609</v>
      </c>
      <c r="E92" s="51" t="s">
        <v>276</v>
      </c>
      <c r="F92" s="46">
        <v>706</v>
      </c>
      <c r="G92" s="47">
        <v>194</v>
      </c>
      <c r="H92" s="48" t="s">
        <v>1382</v>
      </c>
      <c r="I92" s="49">
        <v>6.2</v>
      </c>
      <c r="J92" s="59" t="s">
        <v>277</v>
      </c>
      <c r="K92" s="50" t="s">
        <v>48</v>
      </c>
      <c r="L92" s="34" t="s">
        <v>1682</v>
      </c>
      <c r="M92" s="36" t="s">
        <v>2608</v>
      </c>
      <c r="N92" s="22"/>
      <c r="O92" s="21"/>
      <c r="P92" s="19">
        <f t="shared" si="6"/>
        <v>0</v>
      </c>
      <c r="Q92" s="19">
        <f t="shared" si="7"/>
        <v>0</v>
      </c>
      <c r="R92" s="19">
        <f t="shared" si="8"/>
        <v>17.838699999999999</v>
      </c>
      <c r="S92" s="19">
        <f t="shared" si="9"/>
        <v>49.325783333333334</v>
      </c>
    </row>
    <row r="93" spans="2:19">
      <c r="B93" s="20">
        <f t="shared" si="5"/>
        <v>91</v>
      </c>
      <c r="C93" s="66">
        <v>2997</v>
      </c>
      <c r="D93" s="65" t="s">
        <v>2607</v>
      </c>
      <c r="E93" s="45" t="s">
        <v>278</v>
      </c>
      <c r="F93" s="46">
        <v>671</v>
      </c>
      <c r="G93" s="47">
        <v>193</v>
      </c>
      <c r="H93" s="48" t="s">
        <v>1383</v>
      </c>
      <c r="I93" s="49">
        <v>18.5</v>
      </c>
      <c r="J93" s="59" t="s">
        <v>279</v>
      </c>
      <c r="K93" s="50" t="s">
        <v>280</v>
      </c>
      <c r="L93" s="34" t="s">
        <v>1688</v>
      </c>
      <c r="M93" s="36" t="s">
        <v>281</v>
      </c>
      <c r="N93" s="22"/>
      <c r="O93" s="21"/>
      <c r="P93" s="19">
        <f t="shared" si="6"/>
        <v>0</v>
      </c>
      <c r="Q93" s="19">
        <f t="shared" si="7"/>
        <v>0</v>
      </c>
      <c r="R93" s="19">
        <f t="shared" si="8"/>
        <v>15.69575</v>
      </c>
      <c r="S93" s="19">
        <f t="shared" si="9"/>
        <v>50.454766666666671</v>
      </c>
    </row>
    <row r="94" spans="2:19">
      <c r="B94" s="20">
        <f t="shared" si="5"/>
        <v>92</v>
      </c>
      <c r="C94" s="66">
        <v>4038</v>
      </c>
      <c r="D94" s="65" t="s">
        <v>2606</v>
      </c>
      <c r="E94" s="45" t="s">
        <v>282</v>
      </c>
      <c r="F94" s="46">
        <v>466</v>
      </c>
      <c r="G94" s="47">
        <v>193</v>
      </c>
      <c r="H94" s="48" t="s">
        <v>1384</v>
      </c>
      <c r="I94" s="49">
        <v>5.3</v>
      </c>
      <c r="J94" s="59" t="s">
        <v>217</v>
      </c>
      <c r="K94" s="50" t="s">
        <v>219</v>
      </c>
      <c r="L94" s="34" t="s">
        <v>1687</v>
      </c>
      <c r="M94" s="36" t="s">
        <v>283</v>
      </c>
      <c r="N94" s="22"/>
      <c r="O94" s="21"/>
      <c r="P94" s="19">
        <f t="shared" si="6"/>
        <v>0</v>
      </c>
      <c r="Q94" s="19">
        <f t="shared" si="7"/>
        <v>0</v>
      </c>
      <c r="R94" s="19">
        <f t="shared" si="8"/>
        <v>15.159683333333334</v>
      </c>
      <c r="S94" s="19">
        <f t="shared" si="9"/>
        <v>50.531933333333335</v>
      </c>
    </row>
    <row r="95" spans="2:19">
      <c r="B95" s="20">
        <f t="shared" si="5"/>
        <v>93</v>
      </c>
      <c r="C95" s="66">
        <v>2955</v>
      </c>
      <c r="D95" s="65" t="s">
        <v>2605</v>
      </c>
      <c r="E95" s="45" t="s">
        <v>284</v>
      </c>
      <c r="F95" s="46">
        <v>964</v>
      </c>
      <c r="G95" s="47">
        <v>192</v>
      </c>
      <c r="H95" s="48" t="s">
        <v>1385</v>
      </c>
      <c r="I95" s="49">
        <v>4.2</v>
      </c>
      <c r="J95" s="59" t="s">
        <v>285</v>
      </c>
      <c r="K95" s="50" t="s">
        <v>1</v>
      </c>
      <c r="L95" s="34" t="s">
        <v>1687</v>
      </c>
      <c r="M95" s="36" t="s">
        <v>2604</v>
      </c>
      <c r="N95" s="22"/>
      <c r="O95" s="21"/>
      <c r="P95" s="19">
        <f t="shared" si="6"/>
        <v>0</v>
      </c>
      <c r="Q95" s="19">
        <f t="shared" si="7"/>
        <v>0</v>
      </c>
      <c r="R95" s="19">
        <f t="shared" si="8"/>
        <v>15.375333333333334</v>
      </c>
      <c r="S95" s="19">
        <f t="shared" si="9"/>
        <v>50.739683333333332</v>
      </c>
    </row>
    <row r="96" spans="2:19">
      <c r="B96" s="20">
        <f t="shared" si="5"/>
        <v>94</v>
      </c>
      <c r="C96" s="66">
        <v>3674</v>
      </c>
      <c r="D96" s="65" t="s">
        <v>2601</v>
      </c>
      <c r="E96" s="51" t="s">
        <v>286</v>
      </c>
      <c r="F96" s="46">
        <v>919</v>
      </c>
      <c r="G96" s="47">
        <v>191</v>
      </c>
      <c r="H96" s="48" t="s">
        <v>1274</v>
      </c>
      <c r="I96" s="49">
        <v>3.2</v>
      </c>
      <c r="J96" s="59" t="s">
        <v>3</v>
      </c>
      <c r="K96" s="50" t="s">
        <v>4</v>
      </c>
      <c r="L96" s="34" t="s">
        <v>1683</v>
      </c>
      <c r="M96" s="36" t="s">
        <v>287</v>
      </c>
      <c r="N96" s="22"/>
      <c r="O96" s="21"/>
      <c r="P96" s="19">
        <f t="shared" si="6"/>
        <v>0</v>
      </c>
      <c r="Q96" s="19">
        <f t="shared" si="7"/>
        <v>0</v>
      </c>
      <c r="R96" s="19">
        <f t="shared" si="8"/>
        <v>18.452966666666665</v>
      </c>
      <c r="S96" s="19">
        <f t="shared" si="9"/>
        <v>49.496833333333335</v>
      </c>
    </row>
    <row r="97" spans="2:19">
      <c r="B97" s="20">
        <f t="shared" si="5"/>
        <v>95</v>
      </c>
      <c r="C97" s="66">
        <v>4215</v>
      </c>
      <c r="D97" s="65" t="s">
        <v>2600</v>
      </c>
      <c r="E97" s="51" t="s">
        <v>288</v>
      </c>
      <c r="F97" s="46">
        <v>759</v>
      </c>
      <c r="G97" s="47">
        <v>191</v>
      </c>
      <c r="H97" s="48" t="s">
        <v>1275</v>
      </c>
      <c r="I97" s="49">
        <v>3.3</v>
      </c>
      <c r="J97" s="59" t="s">
        <v>289</v>
      </c>
      <c r="K97" s="50" t="s">
        <v>185</v>
      </c>
      <c r="L97" s="34" t="s">
        <v>1682</v>
      </c>
      <c r="M97" s="36" t="s">
        <v>290</v>
      </c>
      <c r="N97" s="22"/>
      <c r="O97" s="21"/>
      <c r="P97" s="19">
        <f t="shared" si="6"/>
        <v>0</v>
      </c>
      <c r="Q97" s="19">
        <f t="shared" si="7"/>
        <v>0</v>
      </c>
      <c r="R97" s="19">
        <f t="shared" si="8"/>
        <v>18.055083333333336</v>
      </c>
      <c r="S97" s="19">
        <f t="shared" si="9"/>
        <v>49.264499999999998</v>
      </c>
    </row>
    <row r="98" spans="2:19">
      <c r="B98" s="20">
        <f t="shared" si="5"/>
        <v>96</v>
      </c>
      <c r="C98" s="66">
        <v>4690</v>
      </c>
      <c r="D98" s="65" t="s">
        <v>2599</v>
      </c>
      <c r="E98" s="45" t="s">
        <v>291</v>
      </c>
      <c r="F98" s="46">
        <v>598</v>
      </c>
      <c r="G98" s="47">
        <v>190</v>
      </c>
      <c r="H98" s="48" t="s">
        <v>1386</v>
      </c>
      <c r="I98" s="49">
        <v>7.5</v>
      </c>
      <c r="J98" s="59" t="s">
        <v>292</v>
      </c>
      <c r="K98" s="50" t="s">
        <v>9</v>
      </c>
      <c r="L98" s="34" t="s">
        <v>1687</v>
      </c>
      <c r="M98" s="36" t="s">
        <v>293</v>
      </c>
      <c r="N98" s="22"/>
      <c r="O98" s="21"/>
      <c r="P98" s="19">
        <f t="shared" si="6"/>
        <v>0</v>
      </c>
      <c r="Q98" s="19">
        <f t="shared" si="7"/>
        <v>0</v>
      </c>
      <c r="R98" s="19">
        <f t="shared" si="8"/>
        <v>14.456266666666666</v>
      </c>
      <c r="S98" s="19">
        <f t="shared" si="9"/>
        <v>50.663916666666665</v>
      </c>
    </row>
    <row r="99" spans="2:19">
      <c r="B99" s="20">
        <f t="shared" si="5"/>
        <v>97</v>
      </c>
      <c r="C99" s="66">
        <v>3510</v>
      </c>
      <c r="D99" s="65" t="s">
        <v>2598</v>
      </c>
      <c r="E99" s="45" t="s">
        <v>294</v>
      </c>
      <c r="F99" s="46">
        <v>508</v>
      </c>
      <c r="G99" s="47">
        <v>190</v>
      </c>
      <c r="H99" s="48" t="s">
        <v>1387</v>
      </c>
      <c r="I99" s="49">
        <v>8</v>
      </c>
      <c r="J99" s="59" t="s">
        <v>295</v>
      </c>
      <c r="K99" s="50" t="s">
        <v>60</v>
      </c>
      <c r="L99" s="34" t="s">
        <v>1689</v>
      </c>
      <c r="M99" s="36" t="s">
        <v>296</v>
      </c>
      <c r="N99" s="22"/>
      <c r="O99" s="21"/>
      <c r="P99" s="19">
        <f t="shared" si="6"/>
        <v>0</v>
      </c>
      <c r="Q99" s="19">
        <f t="shared" si="7"/>
        <v>0</v>
      </c>
      <c r="R99" s="19">
        <f t="shared" si="8"/>
        <v>14.651233333333334</v>
      </c>
      <c r="S99" s="19">
        <f t="shared" si="9"/>
        <v>50.478716666666671</v>
      </c>
    </row>
    <row r="100" spans="2:19">
      <c r="B100" s="20">
        <f t="shared" si="5"/>
        <v>98</v>
      </c>
      <c r="C100" s="66">
        <v>1941</v>
      </c>
      <c r="D100" s="65" t="s">
        <v>2597</v>
      </c>
      <c r="E100" s="51" t="s">
        <v>298</v>
      </c>
      <c r="F100" s="46">
        <v>862</v>
      </c>
      <c r="G100" s="47">
        <v>189</v>
      </c>
      <c r="H100" s="48" t="s">
        <v>1276</v>
      </c>
      <c r="I100" s="49">
        <v>2.2999999999999998</v>
      </c>
      <c r="J100" s="59" t="s">
        <v>55</v>
      </c>
      <c r="K100" s="50" t="s">
        <v>4</v>
      </c>
      <c r="L100" s="34" t="s">
        <v>1682</v>
      </c>
      <c r="M100" s="36" t="s">
        <v>299</v>
      </c>
      <c r="N100" s="22"/>
      <c r="O100" s="21"/>
      <c r="P100" s="19">
        <f t="shared" si="6"/>
        <v>0</v>
      </c>
      <c r="Q100" s="19">
        <f t="shared" si="7"/>
        <v>0</v>
      </c>
      <c r="R100" s="19">
        <f t="shared" si="8"/>
        <v>18.135766666666665</v>
      </c>
      <c r="S100" s="19">
        <f t="shared" si="9"/>
        <v>49.509250000000002</v>
      </c>
    </row>
    <row r="101" spans="2:19">
      <c r="B101" s="20">
        <f t="shared" si="5"/>
        <v>99</v>
      </c>
      <c r="C101" s="66">
        <v>3816</v>
      </c>
      <c r="D101" s="65" t="s">
        <v>2596</v>
      </c>
      <c r="E101" s="45" t="s">
        <v>303</v>
      </c>
      <c r="F101" s="46">
        <v>546</v>
      </c>
      <c r="G101" s="47">
        <v>187</v>
      </c>
      <c r="H101" s="48" t="s">
        <v>1388</v>
      </c>
      <c r="I101" s="49">
        <v>22.1</v>
      </c>
      <c r="J101" s="59" t="s">
        <v>1102</v>
      </c>
      <c r="K101" s="50" t="s">
        <v>304</v>
      </c>
      <c r="L101" s="34" t="s">
        <v>1689</v>
      </c>
      <c r="M101" s="36" t="s">
        <v>305</v>
      </c>
      <c r="N101" s="22"/>
      <c r="O101" s="21"/>
      <c r="P101" s="19">
        <f t="shared" si="6"/>
        <v>0</v>
      </c>
      <c r="Q101" s="19">
        <f t="shared" si="7"/>
        <v>0</v>
      </c>
      <c r="R101" s="19">
        <f t="shared" si="8"/>
        <v>14.786916666666666</v>
      </c>
      <c r="S101" s="19">
        <f t="shared" si="9"/>
        <v>49.91408333333333</v>
      </c>
    </row>
    <row r="102" spans="2:19">
      <c r="B102" s="20">
        <f t="shared" si="5"/>
        <v>100</v>
      </c>
      <c r="C102" s="66">
        <v>4692</v>
      </c>
      <c r="D102" s="65" t="s">
        <v>2594</v>
      </c>
      <c r="E102" s="51" t="s">
        <v>306</v>
      </c>
      <c r="F102" s="46">
        <v>888</v>
      </c>
      <c r="G102" s="47">
        <v>185</v>
      </c>
      <c r="H102" s="48" t="s">
        <v>1389</v>
      </c>
      <c r="I102" s="49">
        <v>6.7</v>
      </c>
      <c r="J102" s="59" t="s">
        <v>17</v>
      </c>
      <c r="K102" s="50" t="s">
        <v>18</v>
      </c>
      <c r="L102" s="34" t="s">
        <v>1692</v>
      </c>
      <c r="M102" s="36" t="s">
        <v>307</v>
      </c>
      <c r="N102" s="22"/>
      <c r="O102" s="21"/>
      <c r="P102" s="19">
        <f t="shared" si="6"/>
        <v>0</v>
      </c>
      <c r="Q102" s="19">
        <f t="shared" si="7"/>
        <v>0</v>
      </c>
      <c r="R102" s="19">
        <f t="shared" si="8"/>
        <v>12.751300000000001</v>
      </c>
      <c r="S102" s="19">
        <f t="shared" si="9"/>
        <v>49.453716666666672</v>
      </c>
    </row>
    <row r="103" spans="2:19">
      <c r="B103" s="20">
        <f t="shared" si="5"/>
        <v>101</v>
      </c>
      <c r="C103" s="66">
        <v>2823</v>
      </c>
      <c r="D103" s="65" t="s">
        <v>2593</v>
      </c>
      <c r="E103" s="51" t="s">
        <v>155</v>
      </c>
      <c r="F103" s="46">
        <v>837</v>
      </c>
      <c r="G103" s="47">
        <v>185</v>
      </c>
      <c r="H103" s="48" t="s">
        <v>1390</v>
      </c>
      <c r="I103" s="49">
        <v>4.4000000000000004</v>
      </c>
      <c r="J103" s="59" t="s">
        <v>308</v>
      </c>
      <c r="K103" s="50" t="s">
        <v>15</v>
      </c>
      <c r="L103" s="34" t="s">
        <v>1682</v>
      </c>
      <c r="M103" s="36" t="s">
        <v>309</v>
      </c>
      <c r="N103" s="22"/>
      <c r="O103" s="21"/>
      <c r="P103" s="19">
        <f t="shared" si="6"/>
        <v>0</v>
      </c>
      <c r="Q103" s="19">
        <f t="shared" si="7"/>
        <v>0</v>
      </c>
      <c r="R103" s="19">
        <f t="shared" si="8"/>
        <v>18.090666666666664</v>
      </c>
      <c r="S103" s="19">
        <f t="shared" si="9"/>
        <v>49.083633333333339</v>
      </c>
    </row>
    <row r="104" spans="2:19">
      <c r="B104" s="20">
        <f t="shared" si="5"/>
        <v>102</v>
      </c>
      <c r="C104" s="66">
        <v>4693</v>
      </c>
      <c r="D104" s="65" t="s">
        <v>2592</v>
      </c>
      <c r="E104" s="45" t="s">
        <v>310</v>
      </c>
      <c r="F104" s="46">
        <v>458</v>
      </c>
      <c r="G104" s="47">
        <v>185</v>
      </c>
      <c r="H104" s="48" t="s">
        <v>1391</v>
      </c>
      <c r="I104" s="49">
        <v>5.2</v>
      </c>
      <c r="J104" s="59" t="s">
        <v>292</v>
      </c>
      <c r="K104" s="50" t="s">
        <v>60</v>
      </c>
      <c r="L104" s="34" t="s">
        <v>1687</v>
      </c>
      <c r="M104" s="36" t="s">
        <v>311</v>
      </c>
      <c r="N104" s="22"/>
      <c r="O104" s="21"/>
      <c r="P104" s="19">
        <f t="shared" si="6"/>
        <v>0</v>
      </c>
      <c r="Q104" s="19">
        <f t="shared" si="7"/>
        <v>0</v>
      </c>
      <c r="R104" s="19">
        <f t="shared" si="8"/>
        <v>14.641016666666665</v>
      </c>
      <c r="S104" s="19">
        <f t="shared" si="9"/>
        <v>50.612516666666671</v>
      </c>
    </row>
    <row r="105" spans="2:19">
      <c r="B105" s="20">
        <f t="shared" si="5"/>
        <v>103</v>
      </c>
      <c r="C105" s="66">
        <v>3953</v>
      </c>
      <c r="D105" s="65" t="s">
        <v>2590</v>
      </c>
      <c r="E105" s="45" t="s">
        <v>312</v>
      </c>
      <c r="F105" s="46">
        <v>736</v>
      </c>
      <c r="G105" s="47">
        <v>184</v>
      </c>
      <c r="H105" s="48" t="s">
        <v>1363</v>
      </c>
      <c r="I105" s="49">
        <v>3.1</v>
      </c>
      <c r="J105" s="59" t="s">
        <v>205</v>
      </c>
      <c r="K105" s="50" t="s">
        <v>53</v>
      </c>
      <c r="L105" s="34" t="s">
        <v>1687</v>
      </c>
      <c r="M105" s="36" t="s">
        <v>313</v>
      </c>
      <c r="N105" s="22"/>
      <c r="O105" s="21"/>
      <c r="P105" s="19">
        <f t="shared" si="6"/>
        <v>0</v>
      </c>
      <c r="Q105" s="19">
        <f t="shared" si="7"/>
        <v>0</v>
      </c>
      <c r="R105" s="19">
        <f t="shared" si="8"/>
        <v>14.583583333333333</v>
      </c>
      <c r="S105" s="19">
        <f t="shared" si="9"/>
        <v>50.816533333333332</v>
      </c>
    </row>
    <row r="106" spans="2:19">
      <c r="B106" s="20">
        <f t="shared" si="5"/>
        <v>104</v>
      </c>
      <c r="C106" s="66">
        <v>2649</v>
      </c>
      <c r="D106" s="65" t="s">
        <v>2589</v>
      </c>
      <c r="E106" s="51" t="s">
        <v>314</v>
      </c>
      <c r="F106" s="46">
        <v>612</v>
      </c>
      <c r="G106" s="47">
        <v>184</v>
      </c>
      <c r="H106" s="48" t="s">
        <v>1278</v>
      </c>
      <c r="I106" s="49">
        <v>2.5</v>
      </c>
      <c r="J106" s="59" t="s">
        <v>161</v>
      </c>
      <c r="K106" s="50" t="s">
        <v>23</v>
      </c>
      <c r="L106" s="34" t="s">
        <v>1683</v>
      </c>
      <c r="M106" s="36" t="s">
        <v>315</v>
      </c>
      <c r="N106" s="22"/>
      <c r="O106" s="21"/>
      <c r="P106" s="19">
        <f t="shared" si="6"/>
        <v>0</v>
      </c>
      <c r="Q106" s="19">
        <f t="shared" si="7"/>
        <v>0</v>
      </c>
      <c r="R106" s="19">
        <f t="shared" si="8"/>
        <v>18.28691666666667</v>
      </c>
      <c r="S106" s="19">
        <f t="shared" si="9"/>
        <v>49.611583333333336</v>
      </c>
    </row>
    <row r="107" spans="2:19">
      <c r="B107" s="20">
        <f t="shared" si="5"/>
        <v>105</v>
      </c>
      <c r="C107" s="66">
        <v>1897</v>
      </c>
      <c r="D107" s="65" t="s">
        <v>2588</v>
      </c>
      <c r="E107" s="45" t="s">
        <v>321</v>
      </c>
      <c r="F107" s="46">
        <v>599.5</v>
      </c>
      <c r="G107" s="47">
        <v>182.5</v>
      </c>
      <c r="H107" s="48" t="s">
        <v>1393</v>
      </c>
      <c r="I107" s="49">
        <v>8.6</v>
      </c>
      <c r="J107" s="59" t="s">
        <v>322</v>
      </c>
      <c r="K107" s="50" t="s">
        <v>42</v>
      </c>
      <c r="L107" s="34" t="s">
        <v>1686</v>
      </c>
      <c r="M107" s="36" t="s">
        <v>323</v>
      </c>
      <c r="N107" s="22"/>
      <c r="O107" s="21"/>
      <c r="P107" s="19">
        <f t="shared" si="6"/>
        <v>0</v>
      </c>
      <c r="Q107" s="19">
        <f t="shared" si="7"/>
        <v>0</v>
      </c>
      <c r="R107" s="19">
        <f t="shared" si="8"/>
        <v>17.054333333333336</v>
      </c>
      <c r="S107" s="19">
        <f t="shared" si="9"/>
        <v>49.854033333333334</v>
      </c>
    </row>
    <row r="108" spans="2:19">
      <c r="B108" s="20">
        <f t="shared" si="5"/>
        <v>106</v>
      </c>
      <c r="C108" s="66">
        <v>1703</v>
      </c>
      <c r="D108" s="65" t="s">
        <v>2587</v>
      </c>
      <c r="E108" s="45" t="s">
        <v>316</v>
      </c>
      <c r="F108" s="46">
        <v>890</v>
      </c>
      <c r="G108" s="47">
        <v>182</v>
      </c>
      <c r="H108" s="48" t="s">
        <v>1270</v>
      </c>
      <c r="I108" s="49">
        <v>4.8</v>
      </c>
      <c r="J108" s="59" t="s">
        <v>121</v>
      </c>
      <c r="K108" s="50" t="s">
        <v>123</v>
      </c>
      <c r="L108" s="34" t="s">
        <v>1686</v>
      </c>
      <c r="M108" s="36" t="s">
        <v>317</v>
      </c>
      <c r="N108" s="22"/>
      <c r="O108" s="21"/>
      <c r="P108" s="19">
        <f t="shared" si="6"/>
        <v>0</v>
      </c>
      <c r="Q108" s="19">
        <f t="shared" si="7"/>
        <v>0</v>
      </c>
      <c r="R108" s="19">
        <f t="shared" si="8"/>
        <v>17.428883333333335</v>
      </c>
      <c r="S108" s="19">
        <f t="shared" si="9"/>
        <v>50.256933333333336</v>
      </c>
    </row>
    <row r="109" spans="2:19">
      <c r="B109" s="20">
        <f t="shared" si="5"/>
        <v>107</v>
      </c>
      <c r="C109" s="66">
        <v>3402</v>
      </c>
      <c r="D109" s="65" t="s">
        <v>2586</v>
      </c>
      <c r="E109" s="51" t="s">
        <v>318</v>
      </c>
      <c r="F109" s="46">
        <v>865</v>
      </c>
      <c r="G109" s="47">
        <v>182</v>
      </c>
      <c r="H109" s="48" t="s">
        <v>1392</v>
      </c>
      <c r="I109" s="49">
        <v>4.0999999999999996</v>
      </c>
      <c r="J109" s="59" t="s">
        <v>319</v>
      </c>
      <c r="K109" s="50" t="s">
        <v>31</v>
      </c>
      <c r="L109" s="34" t="s">
        <v>1692</v>
      </c>
      <c r="M109" s="36" t="s">
        <v>320</v>
      </c>
      <c r="N109" s="22"/>
      <c r="O109" s="21"/>
      <c r="P109" s="19">
        <f t="shared" si="6"/>
        <v>0</v>
      </c>
      <c r="Q109" s="19">
        <f t="shared" si="7"/>
        <v>0</v>
      </c>
      <c r="R109" s="19">
        <f t="shared" si="8"/>
        <v>13.396649999999999</v>
      </c>
      <c r="S109" s="19">
        <f t="shared" si="9"/>
        <v>49.250883333333334</v>
      </c>
    </row>
    <row r="110" spans="2:19">
      <c r="B110" s="20">
        <f t="shared" si="5"/>
        <v>108</v>
      </c>
      <c r="C110" s="66">
        <v>1679</v>
      </c>
      <c r="D110" s="65" t="s">
        <v>2584</v>
      </c>
      <c r="E110" s="45" t="s">
        <v>326</v>
      </c>
      <c r="F110" s="46">
        <v>654</v>
      </c>
      <c r="G110" s="47">
        <v>181</v>
      </c>
      <c r="H110" s="48" t="s">
        <v>1395</v>
      </c>
      <c r="I110" s="49">
        <v>3.9</v>
      </c>
      <c r="J110" s="59" t="s">
        <v>261</v>
      </c>
      <c r="K110" s="50" t="s">
        <v>77</v>
      </c>
      <c r="L110" s="34" t="s">
        <v>1689</v>
      </c>
      <c r="M110" s="36" t="s">
        <v>327</v>
      </c>
      <c r="N110" s="22"/>
      <c r="O110" s="21"/>
      <c r="P110" s="19">
        <f t="shared" si="6"/>
        <v>0</v>
      </c>
      <c r="Q110" s="19">
        <f t="shared" si="7"/>
        <v>0</v>
      </c>
      <c r="R110" s="19">
        <f t="shared" si="8"/>
        <v>13.988816666666667</v>
      </c>
      <c r="S110" s="19">
        <f t="shared" si="9"/>
        <v>49.811249999999994</v>
      </c>
    </row>
    <row r="111" spans="2:19">
      <c r="B111" s="20">
        <f t="shared" si="5"/>
        <v>109</v>
      </c>
      <c r="C111" s="66">
        <v>4406</v>
      </c>
      <c r="D111" s="65" t="s">
        <v>2581</v>
      </c>
      <c r="E111" s="45" t="s">
        <v>328</v>
      </c>
      <c r="F111" s="46">
        <v>723</v>
      </c>
      <c r="G111" s="47">
        <v>180</v>
      </c>
      <c r="H111" s="48" t="s">
        <v>1396</v>
      </c>
      <c r="I111" s="49">
        <v>25.3</v>
      </c>
      <c r="J111" s="59" t="s">
        <v>329</v>
      </c>
      <c r="K111" s="50" t="s">
        <v>330</v>
      </c>
      <c r="L111" s="34" t="s">
        <v>1693</v>
      </c>
      <c r="M111" s="36" t="s">
        <v>331</v>
      </c>
      <c r="N111" s="22"/>
      <c r="O111" s="21"/>
      <c r="P111" s="19">
        <f t="shared" si="6"/>
        <v>0</v>
      </c>
      <c r="Q111" s="19">
        <f t="shared" si="7"/>
        <v>0</v>
      </c>
      <c r="R111" s="19">
        <f t="shared" si="8"/>
        <v>14.502316666666667</v>
      </c>
      <c r="S111" s="19">
        <f t="shared" si="9"/>
        <v>49.543099999999995</v>
      </c>
    </row>
    <row r="112" spans="2:19">
      <c r="B112" s="20">
        <f t="shared" si="5"/>
        <v>110</v>
      </c>
      <c r="C112" s="66">
        <v>4694</v>
      </c>
      <c r="D112" s="65" t="s">
        <v>2580</v>
      </c>
      <c r="E112" s="45" t="s">
        <v>30</v>
      </c>
      <c r="F112" s="46">
        <v>603</v>
      </c>
      <c r="G112" s="47">
        <v>180</v>
      </c>
      <c r="H112" s="48" t="s">
        <v>1397</v>
      </c>
      <c r="I112" s="49">
        <v>11</v>
      </c>
      <c r="J112" s="59" t="s">
        <v>332</v>
      </c>
      <c r="K112" s="50" t="s">
        <v>333</v>
      </c>
      <c r="L112" s="34" t="s">
        <v>1684</v>
      </c>
      <c r="M112" s="36" t="s">
        <v>334</v>
      </c>
      <c r="N112" s="22"/>
      <c r="O112" s="21"/>
      <c r="P112" s="19">
        <f t="shared" si="6"/>
        <v>0</v>
      </c>
      <c r="Q112" s="19">
        <f t="shared" si="7"/>
        <v>0</v>
      </c>
      <c r="R112" s="19">
        <f t="shared" si="8"/>
        <v>16.356316666666668</v>
      </c>
      <c r="S112" s="19">
        <f t="shared" si="9"/>
        <v>50.094750000000005</v>
      </c>
    </row>
    <row r="113" spans="2:19">
      <c r="B113" s="20">
        <f t="shared" si="5"/>
        <v>111</v>
      </c>
      <c r="C113" s="66">
        <v>2484</v>
      </c>
      <c r="D113" s="65" t="s">
        <v>2579</v>
      </c>
      <c r="E113" s="51" t="s">
        <v>165</v>
      </c>
      <c r="F113" s="46">
        <v>987</v>
      </c>
      <c r="G113" s="47">
        <v>179</v>
      </c>
      <c r="H113" s="48" t="s">
        <v>1398</v>
      </c>
      <c r="I113" s="49">
        <v>4.3</v>
      </c>
      <c r="J113" s="59" t="s">
        <v>11</v>
      </c>
      <c r="K113" s="50" t="s">
        <v>4</v>
      </c>
      <c r="L113" s="34" t="s">
        <v>1683</v>
      </c>
      <c r="M113" s="36" t="s">
        <v>335</v>
      </c>
      <c r="N113" s="22"/>
      <c r="O113" s="21"/>
      <c r="P113" s="19">
        <f t="shared" si="6"/>
        <v>0</v>
      </c>
      <c r="Q113" s="19">
        <f t="shared" si="7"/>
        <v>0</v>
      </c>
      <c r="R113" s="19">
        <f t="shared" si="8"/>
        <v>18.373583333333332</v>
      </c>
      <c r="S113" s="19">
        <f t="shared" si="9"/>
        <v>49.448049999999995</v>
      </c>
    </row>
    <row r="114" spans="2:19">
      <c r="B114" s="20">
        <f t="shared" si="5"/>
        <v>112</v>
      </c>
      <c r="C114" s="66">
        <v>4695</v>
      </c>
      <c r="D114" s="65" t="s">
        <v>2578</v>
      </c>
      <c r="E114" s="51" t="s">
        <v>336</v>
      </c>
      <c r="F114" s="46">
        <v>626</v>
      </c>
      <c r="G114" s="47">
        <v>179</v>
      </c>
      <c r="H114" s="48" t="s">
        <v>1399</v>
      </c>
      <c r="I114" s="49">
        <v>9</v>
      </c>
      <c r="J114" s="59" t="s">
        <v>230</v>
      </c>
      <c r="K114" s="50" t="s">
        <v>333</v>
      </c>
      <c r="L114" s="34" t="s">
        <v>1684</v>
      </c>
      <c r="M114" s="36" t="s">
        <v>337</v>
      </c>
      <c r="N114" s="22"/>
      <c r="O114" s="21"/>
      <c r="P114" s="19">
        <f t="shared" si="6"/>
        <v>0</v>
      </c>
      <c r="Q114" s="19">
        <f t="shared" si="7"/>
        <v>0</v>
      </c>
      <c r="R114" s="19">
        <f t="shared" si="8"/>
        <v>16.702349999999999</v>
      </c>
      <c r="S114" s="19">
        <f t="shared" si="9"/>
        <v>49.685916666666664</v>
      </c>
    </row>
    <row r="115" spans="2:19">
      <c r="B115" s="20">
        <f t="shared" si="5"/>
        <v>113</v>
      </c>
      <c r="C115" s="66">
        <v>4463</v>
      </c>
      <c r="D115" s="65" t="s">
        <v>2573</v>
      </c>
      <c r="E115" s="45" t="s">
        <v>170</v>
      </c>
      <c r="F115" s="46">
        <v>994</v>
      </c>
      <c r="G115" s="47">
        <v>177</v>
      </c>
      <c r="H115" s="48" t="s">
        <v>1400</v>
      </c>
      <c r="I115" s="49">
        <v>12.1</v>
      </c>
      <c r="J115" s="59" t="s">
        <v>338</v>
      </c>
      <c r="K115" s="50" t="s">
        <v>6</v>
      </c>
      <c r="L115" s="34" t="s">
        <v>1681</v>
      </c>
      <c r="M115" s="36" t="s">
        <v>339</v>
      </c>
      <c r="N115" s="22"/>
      <c r="O115" s="21"/>
      <c r="P115" s="19">
        <f t="shared" si="6"/>
        <v>0</v>
      </c>
      <c r="Q115" s="19">
        <f t="shared" si="7"/>
        <v>0</v>
      </c>
      <c r="R115" s="19">
        <f t="shared" si="8"/>
        <v>13.158566666666667</v>
      </c>
      <c r="S115" s="19">
        <f t="shared" si="9"/>
        <v>50.490349999999999</v>
      </c>
    </row>
    <row r="116" spans="2:19">
      <c r="B116" s="20">
        <f t="shared" si="5"/>
        <v>114</v>
      </c>
      <c r="C116" s="66">
        <v>4448</v>
      </c>
      <c r="D116" s="65" t="s">
        <v>2572</v>
      </c>
      <c r="E116" s="51" t="s">
        <v>340</v>
      </c>
      <c r="F116" s="46">
        <v>870</v>
      </c>
      <c r="G116" s="47">
        <v>177</v>
      </c>
      <c r="H116" s="48" t="s">
        <v>1401</v>
      </c>
      <c r="I116" s="49">
        <v>8.8000000000000007</v>
      </c>
      <c r="J116" s="59" t="s">
        <v>341</v>
      </c>
      <c r="K116" s="50" t="s">
        <v>31</v>
      </c>
      <c r="L116" s="34" t="s">
        <v>1693</v>
      </c>
      <c r="M116" s="36" t="s">
        <v>342</v>
      </c>
      <c r="N116" s="22"/>
      <c r="O116" s="21"/>
      <c r="P116" s="19">
        <f t="shared" si="6"/>
        <v>0</v>
      </c>
      <c r="Q116" s="19">
        <f t="shared" si="7"/>
        <v>0</v>
      </c>
      <c r="R116" s="19">
        <f t="shared" si="8"/>
        <v>14.389916666666666</v>
      </c>
      <c r="S116" s="19">
        <f t="shared" si="9"/>
        <v>48.661566666666666</v>
      </c>
    </row>
    <row r="117" spans="2:19">
      <c r="B117" s="20">
        <f t="shared" si="5"/>
        <v>115</v>
      </c>
      <c r="C117" s="66">
        <v>2804</v>
      </c>
      <c r="D117" s="65" t="s">
        <v>2571</v>
      </c>
      <c r="E117" s="45" t="s">
        <v>392</v>
      </c>
      <c r="F117" s="46">
        <v>810</v>
      </c>
      <c r="G117" s="47">
        <v>177</v>
      </c>
      <c r="H117" s="48" t="s">
        <v>1419</v>
      </c>
      <c r="I117" s="49">
        <v>2.6</v>
      </c>
      <c r="J117" s="59" t="s">
        <v>153</v>
      </c>
      <c r="K117" s="50" t="s">
        <v>139</v>
      </c>
      <c r="L117" s="34" t="s">
        <v>1687</v>
      </c>
      <c r="M117" s="36" t="s">
        <v>2570</v>
      </c>
      <c r="N117" s="22"/>
      <c r="O117" s="21"/>
      <c r="P117" s="19">
        <f t="shared" si="6"/>
        <v>0</v>
      </c>
      <c r="Q117" s="19">
        <f t="shared" si="7"/>
        <v>0</v>
      </c>
      <c r="R117" s="19">
        <f t="shared" si="8"/>
        <v>15.282233333333334</v>
      </c>
      <c r="S117" s="19">
        <f t="shared" si="9"/>
        <v>50.751516666666667</v>
      </c>
    </row>
    <row r="118" spans="2:19">
      <c r="B118" s="20">
        <f t="shared" si="5"/>
        <v>116</v>
      </c>
      <c r="C118" s="66">
        <v>4013</v>
      </c>
      <c r="D118" s="65" t="s">
        <v>2569</v>
      </c>
      <c r="E118" s="45" t="s">
        <v>343</v>
      </c>
      <c r="F118" s="46">
        <v>609</v>
      </c>
      <c r="G118" s="47">
        <v>177</v>
      </c>
      <c r="H118" s="48" t="s">
        <v>1402</v>
      </c>
      <c r="I118" s="49">
        <v>9.6</v>
      </c>
      <c r="J118" s="59" t="s">
        <v>344</v>
      </c>
      <c r="K118" s="50" t="s">
        <v>115</v>
      </c>
      <c r="L118" s="34" t="s">
        <v>1689</v>
      </c>
      <c r="M118" s="36" t="s">
        <v>345</v>
      </c>
      <c r="N118" s="22"/>
      <c r="O118" s="21"/>
      <c r="P118" s="19">
        <f t="shared" si="6"/>
        <v>0</v>
      </c>
      <c r="Q118" s="19">
        <f t="shared" si="7"/>
        <v>0</v>
      </c>
      <c r="R118" s="19">
        <f t="shared" si="8"/>
        <v>13.929883333333333</v>
      </c>
      <c r="S118" s="19">
        <f t="shared" si="9"/>
        <v>49.963333333333338</v>
      </c>
    </row>
    <row r="119" spans="2:19">
      <c r="B119" s="20">
        <f t="shared" si="5"/>
        <v>117</v>
      </c>
      <c r="C119" s="66">
        <v>1930</v>
      </c>
      <c r="D119" s="65" t="s">
        <v>2568</v>
      </c>
      <c r="E119" s="45" t="s">
        <v>417</v>
      </c>
      <c r="F119" s="46">
        <v>964</v>
      </c>
      <c r="G119" s="47">
        <v>176</v>
      </c>
      <c r="H119" s="48" t="s">
        <v>1276</v>
      </c>
      <c r="I119" s="49">
        <v>3.1</v>
      </c>
      <c r="J119" s="59" t="s">
        <v>418</v>
      </c>
      <c r="K119" s="50" t="s">
        <v>42</v>
      </c>
      <c r="L119" s="34" t="s">
        <v>1686</v>
      </c>
      <c r="M119" s="36" t="s">
        <v>2567</v>
      </c>
      <c r="N119" s="22"/>
      <c r="O119" s="21"/>
      <c r="P119" s="19">
        <f t="shared" si="6"/>
        <v>0</v>
      </c>
      <c r="Q119" s="19">
        <f t="shared" si="7"/>
        <v>0</v>
      </c>
      <c r="R119" s="19">
        <f t="shared" si="8"/>
        <v>17.09995</v>
      </c>
      <c r="S119" s="19">
        <f t="shared" si="9"/>
        <v>49.96371666666667</v>
      </c>
    </row>
    <row r="120" spans="2:19">
      <c r="B120" s="20">
        <f t="shared" si="5"/>
        <v>118</v>
      </c>
      <c r="C120" s="66">
        <v>4696</v>
      </c>
      <c r="D120" s="65" t="s">
        <v>2566</v>
      </c>
      <c r="E120" s="51" t="s">
        <v>346</v>
      </c>
      <c r="F120" s="46">
        <v>759</v>
      </c>
      <c r="G120" s="47">
        <v>176</v>
      </c>
      <c r="H120" s="48" t="s">
        <v>1403</v>
      </c>
      <c r="I120" s="49">
        <v>6</v>
      </c>
      <c r="J120" s="59" t="s">
        <v>347</v>
      </c>
      <c r="K120" s="50" t="s">
        <v>31</v>
      </c>
      <c r="L120" s="34" t="s">
        <v>1692</v>
      </c>
      <c r="M120" s="36" t="s">
        <v>348</v>
      </c>
      <c r="N120" s="22"/>
      <c r="O120" s="21"/>
      <c r="P120" s="19">
        <f t="shared" si="6"/>
        <v>0</v>
      </c>
      <c r="Q120" s="19">
        <f t="shared" si="7"/>
        <v>0</v>
      </c>
      <c r="R120" s="19">
        <f t="shared" si="8"/>
        <v>13.46895</v>
      </c>
      <c r="S120" s="19">
        <f t="shared" si="9"/>
        <v>49.308450000000001</v>
      </c>
    </row>
    <row r="121" spans="2:19">
      <c r="B121" s="20">
        <f t="shared" si="5"/>
        <v>119</v>
      </c>
      <c r="C121" s="66">
        <v>4697</v>
      </c>
      <c r="D121" s="65" t="s">
        <v>2565</v>
      </c>
      <c r="E121" s="51" t="s">
        <v>349</v>
      </c>
      <c r="F121" s="46">
        <v>574</v>
      </c>
      <c r="G121" s="47">
        <v>176</v>
      </c>
      <c r="H121" s="48" t="s">
        <v>1404</v>
      </c>
      <c r="I121" s="49">
        <v>4</v>
      </c>
      <c r="J121" s="59" t="s">
        <v>350</v>
      </c>
      <c r="K121" s="50" t="s">
        <v>123</v>
      </c>
      <c r="L121" s="34" t="s">
        <v>1683</v>
      </c>
      <c r="M121" s="36" t="s">
        <v>351</v>
      </c>
      <c r="N121" s="22"/>
      <c r="O121" s="21"/>
      <c r="P121" s="19">
        <f t="shared" si="6"/>
        <v>0</v>
      </c>
      <c r="Q121" s="19">
        <f t="shared" si="7"/>
        <v>0</v>
      </c>
      <c r="R121" s="19">
        <f t="shared" si="8"/>
        <v>17.605316666666667</v>
      </c>
      <c r="S121" s="19">
        <f t="shared" si="9"/>
        <v>50.198066666666662</v>
      </c>
    </row>
    <row r="122" spans="2:19">
      <c r="B122" s="20">
        <f t="shared" si="5"/>
        <v>120</v>
      </c>
      <c r="C122" s="66">
        <v>4698</v>
      </c>
      <c r="D122" s="65" t="s">
        <v>2564</v>
      </c>
      <c r="E122" s="51" t="s">
        <v>352</v>
      </c>
      <c r="F122" s="46">
        <v>558</v>
      </c>
      <c r="G122" s="47">
        <v>176</v>
      </c>
      <c r="H122" s="48" t="s">
        <v>1405</v>
      </c>
      <c r="I122" s="49">
        <v>3.5</v>
      </c>
      <c r="J122" s="59" t="s">
        <v>260</v>
      </c>
      <c r="K122" s="50" t="s">
        <v>23</v>
      </c>
      <c r="L122" s="34" t="s">
        <v>1683</v>
      </c>
      <c r="M122" s="36" t="s">
        <v>1711</v>
      </c>
      <c r="N122" s="22"/>
      <c r="O122" s="21"/>
      <c r="P122" s="19">
        <f t="shared" si="6"/>
        <v>0</v>
      </c>
      <c r="Q122" s="19">
        <f t="shared" si="7"/>
        <v>0</v>
      </c>
      <c r="R122" s="19">
        <f t="shared" si="8"/>
        <v>18.084416666666666</v>
      </c>
      <c r="S122" s="19">
        <f t="shared" si="9"/>
        <v>49.564599999999999</v>
      </c>
    </row>
    <row r="123" spans="2:19">
      <c r="B123" s="20">
        <f t="shared" si="5"/>
        <v>121</v>
      </c>
      <c r="C123" s="66">
        <v>4699</v>
      </c>
      <c r="D123" s="65" t="s">
        <v>2563</v>
      </c>
      <c r="E123" s="51" t="s">
        <v>1699</v>
      </c>
      <c r="F123" s="46">
        <v>888</v>
      </c>
      <c r="G123" s="47">
        <v>175</v>
      </c>
      <c r="H123" s="48" t="s">
        <v>1406</v>
      </c>
      <c r="I123" s="49">
        <v>2.5</v>
      </c>
      <c r="J123" s="59" t="s">
        <v>121</v>
      </c>
      <c r="K123" s="50" t="s">
        <v>123</v>
      </c>
      <c r="L123" s="34" t="s">
        <v>1683</v>
      </c>
      <c r="M123" s="36" t="s">
        <v>353</v>
      </c>
      <c r="N123" s="22"/>
      <c r="O123" s="21"/>
      <c r="P123" s="19">
        <f t="shared" si="6"/>
        <v>0</v>
      </c>
      <c r="Q123" s="19">
        <f t="shared" si="7"/>
        <v>0</v>
      </c>
      <c r="R123" s="19">
        <f t="shared" si="8"/>
        <v>17.424150000000001</v>
      </c>
      <c r="S123" s="19">
        <f t="shared" si="9"/>
        <v>50.199549999999995</v>
      </c>
    </row>
    <row r="124" spans="2:19">
      <c r="B124" s="20">
        <f t="shared" si="5"/>
        <v>122</v>
      </c>
      <c r="C124" s="66">
        <v>4700</v>
      </c>
      <c r="D124" s="65" t="s">
        <v>2562</v>
      </c>
      <c r="E124" s="45" t="s">
        <v>354</v>
      </c>
      <c r="F124" s="46">
        <v>693</v>
      </c>
      <c r="G124" s="47">
        <v>175</v>
      </c>
      <c r="H124" s="48" t="s">
        <v>1407</v>
      </c>
      <c r="I124" s="49">
        <v>3.1</v>
      </c>
      <c r="J124" s="59" t="s">
        <v>355</v>
      </c>
      <c r="K124" s="50" t="s">
        <v>356</v>
      </c>
      <c r="L124" s="34" t="s">
        <v>1685</v>
      </c>
      <c r="M124" s="36" t="s">
        <v>357</v>
      </c>
      <c r="N124" s="22"/>
      <c r="O124" s="21"/>
      <c r="P124" s="19">
        <f t="shared" si="6"/>
        <v>0</v>
      </c>
      <c r="Q124" s="19">
        <f t="shared" si="7"/>
        <v>0</v>
      </c>
      <c r="R124" s="19">
        <f t="shared" si="8"/>
        <v>13.215766666666665</v>
      </c>
      <c r="S124" s="19">
        <f t="shared" si="9"/>
        <v>50.080116666666669</v>
      </c>
    </row>
    <row r="125" spans="2:19">
      <c r="B125" s="20">
        <f t="shared" si="5"/>
        <v>123</v>
      </c>
      <c r="C125" s="66">
        <v>4701</v>
      </c>
      <c r="D125" s="65" t="s">
        <v>2561</v>
      </c>
      <c r="E125" s="45" t="s">
        <v>358</v>
      </c>
      <c r="F125" s="46">
        <v>617</v>
      </c>
      <c r="G125" s="47">
        <v>175</v>
      </c>
      <c r="H125" s="48" t="s">
        <v>1408</v>
      </c>
      <c r="I125" s="49">
        <v>12.7</v>
      </c>
      <c r="J125" s="59" t="s">
        <v>359</v>
      </c>
      <c r="K125" s="50" t="s">
        <v>115</v>
      </c>
      <c r="L125" s="34" t="s">
        <v>1692</v>
      </c>
      <c r="M125" s="36" t="s">
        <v>360</v>
      </c>
      <c r="N125" s="22"/>
      <c r="O125" s="21"/>
      <c r="P125" s="19">
        <f t="shared" si="6"/>
        <v>0</v>
      </c>
      <c r="Q125" s="19">
        <f t="shared" si="7"/>
        <v>0</v>
      </c>
      <c r="R125" s="19">
        <f t="shared" si="8"/>
        <v>13.795</v>
      </c>
      <c r="S125" s="19">
        <f t="shared" si="9"/>
        <v>49.917249999999996</v>
      </c>
    </row>
    <row r="126" spans="2:19">
      <c r="B126" s="20">
        <f t="shared" si="5"/>
        <v>124</v>
      </c>
      <c r="C126" s="66">
        <v>3615</v>
      </c>
      <c r="D126" s="65" t="s">
        <v>2560</v>
      </c>
      <c r="E126" s="45" t="s">
        <v>361</v>
      </c>
      <c r="F126" s="46">
        <v>613</v>
      </c>
      <c r="G126" s="47">
        <v>175</v>
      </c>
      <c r="H126" s="48" t="s">
        <v>1409</v>
      </c>
      <c r="I126" s="49">
        <v>9.6999999999999993</v>
      </c>
      <c r="J126" s="59" t="s">
        <v>362</v>
      </c>
      <c r="K126" s="50" t="s">
        <v>232</v>
      </c>
      <c r="L126" s="34" t="s">
        <v>1684</v>
      </c>
      <c r="M126" s="36" t="s">
        <v>363</v>
      </c>
      <c r="N126" s="22"/>
      <c r="O126" s="21"/>
      <c r="P126" s="19">
        <f t="shared" si="6"/>
        <v>0</v>
      </c>
      <c r="Q126" s="19">
        <f t="shared" si="7"/>
        <v>0</v>
      </c>
      <c r="R126" s="19">
        <f t="shared" si="8"/>
        <v>16.515550000000001</v>
      </c>
      <c r="S126" s="19">
        <f t="shared" si="9"/>
        <v>49.911533333333331</v>
      </c>
    </row>
    <row r="127" spans="2:19">
      <c r="B127" s="20">
        <f t="shared" si="5"/>
        <v>125</v>
      </c>
      <c r="C127" s="66">
        <v>4686</v>
      </c>
      <c r="D127" s="65" t="s">
        <v>2559</v>
      </c>
      <c r="E127" s="45" t="s">
        <v>364</v>
      </c>
      <c r="F127" s="46">
        <v>612</v>
      </c>
      <c r="G127" s="47">
        <v>175</v>
      </c>
      <c r="H127" s="48" t="s">
        <v>1410</v>
      </c>
      <c r="I127" s="49">
        <v>10.5</v>
      </c>
      <c r="J127" s="59" t="s">
        <v>365</v>
      </c>
      <c r="K127" s="50" t="s">
        <v>280</v>
      </c>
      <c r="L127" s="34" t="s">
        <v>1688</v>
      </c>
      <c r="M127" s="36" t="s">
        <v>366</v>
      </c>
      <c r="N127" s="22"/>
      <c r="O127" s="21"/>
      <c r="P127" s="19">
        <f t="shared" si="6"/>
        <v>0</v>
      </c>
      <c r="Q127" s="19">
        <f t="shared" si="7"/>
        <v>0</v>
      </c>
      <c r="R127" s="19">
        <f t="shared" si="8"/>
        <v>15.918666666666667</v>
      </c>
      <c r="S127" s="19">
        <f t="shared" si="9"/>
        <v>50.476516666666669</v>
      </c>
    </row>
    <row r="128" spans="2:19">
      <c r="B128" s="20">
        <f t="shared" si="5"/>
        <v>126</v>
      </c>
      <c r="C128" s="66">
        <v>2959</v>
      </c>
      <c r="D128" s="65" t="s">
        <v>2558</v>
      </c>
      <c r="E128" s="45" t="s">
        <v>367</v>
      </c>
      <c r="F128" s="46">
        <v>463</v>
      </c>
      <c r="G128" s="47">
        <v>175</v>
      </c>
      <c r="H128" s="48" t="s">
        <v>1411</v>
      </c>
      <c r="I128" s="49">
        <v>8</v>
      </c>
      <c r="J128" s="59" t="s">
        <v>282</v>
      </c>
      <c r="K128" s="50" t="s">
        <v>219</v>
      </c>
      <c r="L128" s="34" t="s">
        <v>1689</v>
      </c>
      <c r="M128" s="36" t="s">
        <v>368</v>
      </c>
      <c r="N128" s="22"/>
      <c r="O128" s="21"/>
      <c r="P128" s="19">
        <f t="shared" si="6"/>
        <v>0</v>
      </c>
      <c r="Q128" s="19">
        <f t="shared" si="7"/>
        <v>0</v>
      </c>
      <c r="R128" s="19">
        <f t="shared" si="8"/>
        <v>15.046016666666667</v>
      </c>
      <c r="S128" s="19">
        <f t="shared" si="9"/>
        <v>50.527666666666669</v>
      </c>
    </row>
    <row r="129" spans="2:19">
      <c r="B129" s="20">
        <f t="shared" si="5"/>
        <v>127</v>
      </c>
      <c r="C129" s="66">
        <v>2733</v>
      </c>
      <c r="D129" s="65" t="s">
        <v>2557</v>
      </c>
      <c r="E129" s="45" t="s">
        <v>369</v>
      </c>
      <c r="F129" s="46">
        <v>562</v>
      </c>
      <c r="G129" s="47">
        <v>174</v>
      </c>
      <c r="H129" s="48" t="s">
        <v>1412</v>
      </c>
      <c r="I129" s="49">
        <v>5</v>
      </c>
      <c r="J129" s="59" t="s">
        <v>264</v>
      </c>
      <c r="K129" s="50" t="s">
        <v>70</v>
      </c>
      <c r="L129" s="34" t="s">
        <v>1691</v>
      </c>
      <c r="M129" s="36" t="s">
        <v>370</v>
      </c>
      <c r="N129" s="22"/>
      <c r="O129" s="21"/>
      <c r="P129" s="19">
        <f t="shared" si="6"/>
        <v>0</v>
      </c>
      <c r="Q129" s="19">
        <f t="shared" si="7"/>
        <v>0</v>
      </c>
      <c r="R129" s="19">
        <f t="shared" si="8"/>
        <v>16.576916666666666</v>
      </c>
      <c r="S129" s="19">
        <f t="shared" si="9"/>
        <v>49.313216666666662</v>
      </c>
    </row>
    <row r="130" spans="2:19">
      <c r="B130" s="20">
        <f t="shared" si="5"/>
        <v>128</v>
      </c>
      <c r="C130" s="66">
        <v>4702</v>
      </c>
      <c r="D130" s="65" t="s">
        <v>2556</v>
      </c>
      <c r="E130" s="51" t="s">
        <v>371</v>
      </c>
      <c r="F130" s="46">
        <v>527</v>
      </c>
      <c r="G130" s="47">
        <v>174</v>
      </c>
      <c r="H130" s="48" t="s">
        <v>1413</v>
      </c>
      <c r="I130" s="49">
        <v>4.4000000000000004</v>
      </c>
      <c r="J130" s="59" t="s">
        <v>372</v>
      </c>
      <c r="K130" s="50" t="s">
        <v>9</v>
      </c>
      <c r="L130" s="34" t="s">
        <v>1687</v>
      </c>
      <c r="M130" s="36" t="s">
        <v>373</v>
      </c>
      <c r="N130" s="22"/>
      <c r="O130" s="21"/>
      <c r="P130" s="19">
        <f t="shared" si="6"/>
        <v>0</v>
      </c>
      <c r="Q130" s="19">
        <f t="shared" si="7"/>
        <v>0</v>
      </c>
      <c r="R130" s="19">
        <f t="shared" si="8"/>
        <v>14.420866666666667</v>
      </c>
      <c r="S130" s="19">
        <f t="shared" si="9"/>
        <v>50.721266666666672</v>
      </c>
    </row>
    <row r="131" spans="2:19">
      <c r="B131" s="20">
        <f t="shared" ref="B131:B194" si="10">ROW()-ROW($B$2)</f>
        <v>129</v>
      </c>
      <c r="C131" s="66">
        <v>1578</v>
      </c>
      <c r="D131" s="65" t="s">
        <v>2555</v>
      </c>
      <c r="E131" s="45" t="s">
        <v>374</v>
      </c>
      <c r="F131" s="46">
        <v>982</v>
      </c>
      <c r="G131" s="47">
        <v>173</v>
      </c>
      <c r="H131" s="48" t="s">
        <v>1290</v>
      </c>
      <c r="I131" s="49">
        <v>3.4</v>
      </c>
      <c r="J131" s="59" t="s">
        <v>375</v>
      </c>
      <c r="K131" s="50" t="s">
        <v>4</v>
      </c>
      <c r="L131" s="34" t="s">
        <v>1683</v>
      </c>
      <c r="M131" s="36" t="s">
        <v>376</v>
      </c>
      <c r="N131" s="22"/>
      <c r="O131" s="21"/>
      <c r="P131" s="19">
        <f t="shared" ref="P131:P194" si="11">IF(R131=0,VALUE(MID(M131,14,2))+VALUE(MID(M131,18,2))/60+VALUE(MID(M131,21,3))/1000/60,0)</f>
        <v>0</v>
      </c>
      <c r="Q131" s="19">
        <f t="shared" ref="Q131:Q194" si="12">IF(R131=0,VALUE(MID(M131,2,2))+VALUE(MID(M131,6,2))/60+VALUE(MID(M131,9,3))/1000/60,0)</f>
        <v>0</v>
      </c>
      <c r="R131" s="19">
        <f t="shared" ref="R131:R194" si="13">IF(N131="",VALUE(MID(M131,14,2))+VALUE(MID(M131,18,2))/60+VALUE(MID(M131,21,3))/1000/60,0)</f>
        <v>18.672616666666666</v>
      </c>
      <c r="S131" s="19">
        <f t="shared" ref="S131:S194" si="14">IF(N131="",VALUE(MID(M131,2,2))+VALUE(MID(M131,6,2))/60+VALUE(MID(M131,9,3))/1000/60,0)</f>
        <v>49.566950000000006</v>
      </c>
    </row>
    <row r="132" spans="2:19">
      <c r="B132" s="20">
        <f t="shared" si="10"/>
        <v>130</v>
      </c>
      <c r="C132" s="66">
        <v>4044</v>
      </c>
      <c r="D132" s="65" t="s">
        <v>2554</v>
      </c>
      <c r="E132" s="45" t="s">
        <v>377</v>
      </c>
      <c r="F132" s="46">
        <v>748</v>
      </c>
      <c r="G132" s="47">
        <v>173</v>
      </c>
      <c r="H132" s="48" t="s">
        <v>1280</v>
      </c>
      <c r="I132" s="49">
        <v>1.5</v>
      </c>
      <c r="J132" s="59" t="s">
        <v>215</v>
      </c>
      <c r="K132" s="50" t="s">
        <v>19</v>
      </c>
      <c r="L132" s="34" t="s">
        <v>1687</v>
      </c>
      <c r="M132" s="36" t="s">
        <v>378</v>
      </c>
      <c r="N132" s="22"/>
      <c r="O132" s="21"/>
      <c r="P132" s="19">
        <f t="shared" si="11"/>
        <v>0</v>
      </c>
      <c r="Q132" s="19">
        <f t="shared" si="12"/>
        <v>0</v>
      </c>
      <c r="R132" s="19">
        <f t="shared" si="13"/>
        <v>14.923633333333333</v>
      </c>
      <c r="S132" s="19">
        <f t="shared" si="14"/>
        <v>50.790316666666662</v>
      </c>
    </row>
    <row r="133" spans="2:19">
      <c r="B133" s="20">
        <f t="shared" si="10"/>
        <v>131</v>
      </c>
      <c r="C133" s="66">
        <v>4703</v>
      </c>
      <c r="D133" s="65" t="s">
        <v>2553</v>
      </c>
      <c r="E133" s="45" t="s">
        <v>297</v>
      </c>
      <c r="F133" s="46">
        <v>545</v>
      </c>
      <c r="G133" s="47">
        <v>173</v>
      </c>
      <c r="H133" s="48" t="s">
        <v>1414</v>
      </c>
      <c r="I133" s="49">
        <v>6.6</v>
      </c>
      <c r="J133" s="59" t="s">
        <v>246</v>
      </c>
      <c r="K133" s="50" t="s">
        <v>379</v>
      </c>
      <c r="L133" s="34" t="s">
        <v>1681</v>
      </c>
      <c r="M133" s="36" t="s">
        <v>380</v>
      </c>
      <c r="N133" s="22"/>
      <c r="O133" s="21"/>
      <c r="P133" s="19">
        <f t="shared" si="11"/>
        <v>0</v>
      </c>
      <c r="Q133" s="19">
        <f t="shared" si="12"/>
        <v>0</v>
      </c>
      <c r="R133" s="19">
        <f t="shared" si="13"/>
        <v>14.645733333333332</v>
      </c>
      <c r="S133" s="19">
        <f t="shared" si="14"/>
        <v>50.928449999999998</v>
      </c>
    </row>
    <row r="134" spans="2:19">
      <c r="B134" s="20">
        <f t="shared" si="10"/>
        <v>132</v>
      </c>
      <c r="C134" s="66">
        <v>2799</v>
      </c>
      <c r="D134" s="65" t="s">
        <v>2552</v>
      </c>
      <c r="E134" s="45" t="s">
        <v>381</v>
      </c>
      <c r="F134" s="46">
        <v>470</v>
      </c>
      <c r="G134" s="47">
        <v>173</v>
      </c>
      <c r="H134" s="48" t="s">
        <v>1279</v>
      </c>
      <c r="I134" s="49">
        <v>2.2999999999999998</v>
      </c>
      <c r="J134" s="59" t="s">
        <v>382</v>
      </c>
      <c r="K134" s="50" t="s">
        <v>383</v>
      </c>
      <c r="L134" s="34" t="s">
        <v>1691</v>
      </c>
      <c r="M134" s="36" t="s">
        <v>384</v>
      </c>
      <c r="N134" s="22"/>
      <c r="O134" s="21"/>
      <c r="P134" s="19">
        <f t="shared" si="11"/>
        <v>0</v>
      </c>
      <c r="Q134" s="19">
        <f t="shared" si="12"/>
        <v>0</v>
      </c>
      <c r="R134" s="19">
        <f t="shared" si="13"/>
        <v>16.414749999999998</v>
      </c>
      <c r="S134" s="19">
        <f t="shared" si="14"/>
        <v>49.358683333333332</v>
      </c>
    </row>
    <row r="135" spans="2:19">
      <c r="B135" s="20">
        <f t="shared" si="10"/>
        <v>133</v>
      </c>
      <c r="C135" s="66">
        <v>4008</v>
      </c>
      <c r="D135" s="65" t="s">
        <v>2551</v>
      </c>
      <c r="E135" s="45" t="s">
        <v>385</v>
      </c>
      <c r="F135" s="46">
        <v>436</v>
      </c>
      <c r="G135" s="47">
        <v>173</v>
      </c>
      <c r="H135" s="48" t="s">
        <v>1415</v>
      </c>
      <c r="I135" s="49">
        <v>2</v>
      </c>
      <c r="J135" s="59" t="s">
        <v>386</v>
      </c>
      <c r="K135" s="50" t="s">
        <v>9</v>
      </c>
      <c r="L135" s="34" t="s">
        <v>1681</v>
      </c>
      <c r="M135" s="36" t="s">
        <v>387</v>
      </c>
      <c r="N135" s="22"/>
      <c r="O135" s="21"/>
      <c r="P135" s="19">
        <f t="shared" si="11"/>
        <v>0</v>
      </c>
      <c r="Q135" s="19">
        <f t="shared" si="12"/>
        <v>0</v>
      </c>
      <c r="R135" s="19">
        <f t="shared" si="13"/>
        <v>13.726100000000001</v>
      </c>
      <c r="S135" s="19">
        <f t="shared" si="14"/>
        <v>50.537633333333332</v>
      </c>
    </row>
    <row r="136" spans="2:19">
      <c r="B136" s="20">
        <f t="shared" si="10"/>
        <v>134</v>
      </c>
      <c r="C136" s="66">
        <v>3319</v>
      </c>
      <c r="D136" s="65" t="s">
        <v>2550</v>
      </c>
      <c r="E136" s="45" t="s">
        <v>388</v>
      </c>
      <c r="F136" s="46">
        <v>514</v>
      </c>
      <c r="G136" s="47">
        <v>171</v>
      </c>
      <c r="H136" s="48" t="s">
        <v>1417</v>
      </c>
      <c r="I136" s="49">
        <v>3.9</v>
      </c>
      <c r="J136" s="59" t="s">
        <v>58</v>
      </c>
      <c r="K136" s="50" t="s">
        <v>60</v>
      </c>
      <c r="L136" s="34" t="s">
        <v>1687</v>
      </c>
      <c r="M136" s="36" t="s">
        <v>389</v>
      </c>
      <c r="N136" s="22"/>
      <c r="O136" s="21"/>
      <c r="P136" s="19">
        <f t="shared" si="11"/>
        <v>0</v>
      </c>
      <c r="Q136" s="19">
        <f t="shared" si="12"/>
        <v>0</v>
      </c>
      <c r="R136" s="19">
        <f t="shared" si="13"/>
        <v>14.827333333333334</v>
      </c>
      <c r="S136" s="19">
        <f t="shared" si="14"/>
        <v>50.676666666666662</v>
      </c>
    </row>
    <row r="137" spans="2:19">
      <c r="B137" s="20">
        <f t="shared" si="10"/>
        <v>135</v>
      </c>
      <c r="C137" s="66">
        <v>4385</v>
      </c>
      <c r="D137" s="65" t="s">
        <v>2549</v>
      </c>
      <c r="E137" s="45" t="s">
        <v>390</v>
      </c>
      <c r="F137" s="46">
        <v>495</v>
      </c>
      <c r="G137" s="47">
        <v>171</v>
      </c>
      <c r="H137" s="48" t="s">
        <v>1418</v>
      </c>
      <c r="I137" s="49">
        <v>8.5</v>
      </c>
      <c r="J137" s="59" t="s">
        <v>111</v>
      </c>
      <c r="K137" s="50" t="s">
        <v>60</v>
      </c>
      <c r="L137" s="34" t="s">
        <v>1687</v>
      </c>
      <c r="M137" s="36" t="s">
        <v>391</v>
      </c>
      <c r="N137" s="22"/>
      <c r="O137" s="21"/>
      <c r="P137" s="19">
        <f t="shared" si="11"/>
        <v>0</v>
      </c>
      <c r="Q137" s="19">
        <f t="shared" si="12"/>
        <v>0</v>
      </c>
      <c r="R137" s="19">
        <f t="shared" si="13"/>
        <v>14.577933333333332</v>
      </c>
      <c r="S137" s="19">
        <f t="shared" si="14"/>
        <v>50.583550000000002</v>
      </c>
    </row>
    <row r="138" spans="2:19">
      <c r="B138" s="20">
        <f t="shared" si="10"/>
        <v>136</v>
      </c>
      <c r="C138" s="66">
        <v>5402</v>
      </c>
      <c r="D138" s="65" t="s">
        <v>2547</v>
      </c>
      <c r="E138" s="51" t="s">
        <v>582</v>
      </c>
      <c r="F138" s="46">
        <v>875</v>
      </c>
      <c r="G138" s="47">
        <v>170</v>
      </c>
      <c r="H138" s="48" t="s">
        <v>1416</v>
      </c>
      <c r="I138" s="49">
        <v>2.8</v>
      </c>
      <c r="J138" s="59" t="s">
        <v>1701</v>
      </c>
      <c r="K138" s="50" t="s">
        <v>123</v>
      </c>
      <c r="L138" s="34" t="s">
        <v>1683</v>
      </c>
      <c r="M138" s="36" t="s">
        <v>1702</v>
      </c>
      <c r="N138" s="22"/>
      <c r="O138" s="21"/>
      <c r="P138" s="19">
        <f t="shared" si="11"/>
        <v>0</v>
      </c>
      <c r="Q138" s="19">
        <f t="shared" si="12"/>
        <v>0</v>
      </c>
      <c r="R138" s="19">
        <f t="shared" si="13"/>
        <v>17.389700000000001</v>
      </c>
      <c r="S138" s="19">
        <f t="shared" si="14"/>
        <v>50.155433333333335</v>
      </c>
    </row>
    <row r="139" spans="2:19">
      <c r="B139" s="20">
        <f t="shared" si="10"/>
        <v>137</v>
      </c>
      <c r="C139" s="66">
        <v>4705</v>
      </c>
      <c r="D139" s="65" t="s">
        <v>2546</v>
      </c>
      <c r="E139" s="51" t="s">
        <v>372</v>
      </c>
      <c r="F139" s="46">
        <v>704</v>
      </c>
      <c r="G139" s="47">
        <v>170</v>
      </c>
      <c r="H139" s="48" t="s">
        <v>1420</v>
      </c>
      <c r="I139" s="49">
        <v>12</v>
      </c>
      <c r="J139" s="59" t="s">
        <v>393</v>
      </c>
      <c r="K139" s="50" t="s">
        <v>394</v>
      </c>
      <c r="L139" s="34" t="s">
        <v>1692</v>
      </c>
      <c r="M139" s="36" t="s">
        <v>395</v>
      </c>
      <c r="N139" s="22"/>
      <c r="O139" s="21"/>
      <c r="P139" s="19">
        <f t="shared" si="11"/>
        <v>0</v>
      </c>
      <c r="Q139" s="19">
        <f t="shared" si="12"/>
        <v>0</v>
      </c>
      <c r="R139" s="19">
        <f t="shared" si="13"/>
        <v>12.855483333333334</v>
      </c>
      <c r="S139" s="19">
        <f t="shared" si="14"/>
        <v>49.810566666666666</v>
      </c>
    </row>
    <row r="140" spans="2:19">
      <c r="B140" s="20">
        <f t="shared" si="10"/>
        <v>138</v>
      </c>
      <c r="C140" s="66">
        <v>4706</v>
      </c>
      <c r="D140" s="65" t="s">
        <v>2545</v>
      </c>
      <c r="E140" s="45" t="s">
        <v>396</v>
      </c>
      <c r="F140" s="46">
        <v>593</v>
      </c>
      <c r="G140" s="47">
        <v>170</v>
      </c>
      <c r="H140" s="48" t="s">
        <v>1421</v>
      </c>
      <c r="I140" s="49">
        <v>1.4</v>
      </c>
      <c r="J140" s="59" t="s">
        <v>397</v>
      </c>
      <c r="K140" s="50" t="s">
        <v>103</v>
      </c>
      <c r="L140" s="34" t="s">
        <v>1681</v>
      </c>
      <c r="M140" s="36" t="s">
        <v>398</v>
      </c>
      <c r="N140" s="22"/>
      <c r="O140" s="21"/>
      <c r="P140" s="19">
        <f t="shared" si="11"/>
        <v>0</v>
      </c>
      <c r="Q140" s="19">
        <f t="shared" si="12"/>
        <v>0</v>
      </c>
      <c r="R140" s="19">
        <f t="shared" si="13"/>
        <v>13.238349999999999</v>
      </c>
      <c r="S140" s="19">
        <f t="shared" si="14"/>
        <v>50.358866666666671</v>
      </c>
    </row>
    <row r="141" spans="2:19">
      <c r="B141" s="20">
        <f t="shared" si="10"/>
        <v>139</v>
      </c>
      <c r="C141" s="66">
        <v>4707</v>
      </c>
      <c r="D141" s="65" t="s">
        <v>2544</v>
      </c>
      <c r="E141" s="51" t="s">
        <v>399</v>
      </c>
      <c r="F141" s="46">
        <v>553</v>
      </c>
      <c r="G141" s="47">
        <v>170</v>
      </c>
      <c r="H141" s="48" t="s">
        <v>1279</v>
      </c>
      <c r="I141" s="49">
        <v>4.5</v>
      </c>
      <c r="J141" s="59" t="s">
        <v>400</v>
      </c>
      <c r="K141" s="50" t="s">
        <v>333</v>
      </c>
      <c r="L141" s="34" t="s">
        <v>1684</v>
      </c>
      <c r="M141" s="36" t="s">
        <v>401</v>
      </c>
      <c r="N141" s="22"/>
      <c r="O141" s="21"/>
      <c r="P141" s="19">
        <f t="shared" si="11"/>
        <v>0</v>
      </c>
      <c r="Q141" s="19">
        <f t="shared" si="12"/>
        <v>0</v>
      </c>
      <c r="R141" s="19">
        <f t="shared" si="13"/>
        <v>16.680950000000003</v>
      </c>
      <c r="S141" s="19">
        <f t="shared" si="14"/>
        <v>49.775466666666667</v>
      </c>
    </row>
    <row r="142" spans="2:19">
      <c r="B142" s="20">
        <f t="shared" si="10"/>
        <v>140</v>
      </c>
      <c r="C142" s="66">
        <v>4291</v>
      </c>
      <c r="D142" s="65" t="s">
        <v>2543</v>
      </c>
      <c r="E142" s="45" t="s">
        <v>402</v>
      </c>
      <c r="F142" s="46">
        <v>518</v>
      </c>
      <c r="G142" s="47">
        <v>170</v>
      </c>
      <c r="H142" s="48" t="s">
        <v>1422</v>
      </c>
      <c r="I142" s="49">
        <v>11.1</v>
      </c>
      <c r="J142" s="59" t="s">
        <v>105</v>
      </c>
      <c r="K142" s="50" t="s">
        <v>403</v>
      </c>
      <c r="L142" s="34" t="s">
        <v>1691</v>
      </c>
      <c r="M142" s="36" t="s">
        <v>404</v>
      </c>
      <c r="N142" s="22"/>
      <c r="O142" s="21"/>
      <c r="P142" s="19">
        <f t="shared" si="11"/>
        <v>0</v>
      </c>
      <c r="Q142" s="19">
        <f t="shared" si="12"/>
        <v>0</v>
      </c>
      <c r="R142" s="19">
        <f t="shared" si="13"/>
        <v>17.121166666666667</v>
      </c>
      <c r="S142" s="19">
        <f t="shared" si="14"/>
        <v>49.201000000000001</v>
      </c>
    </row>
    <row r="143" spans="2:19">
      <c r="B143" s="20">
        <f t="shared" si="10"/>
        <v>141</v>
      </c>
      <c r="C143" s="66">
        <v>4708</v>
      </c>
      <c r="D143" s="65" t="s">
        <v>2542</v>
      </c>
      <c r="E143" s="45" t="s">
        <v>1678</v>
      </c>
      <c r="F143" s="46">
        <v>499</v>
      </c>
      <c r="G143" s="47">
        <v>170</v>
      </c>
      <c r="H143" s="48" t="s">
        <v>1423</v>
      </c>
      <c r="I143" s="49">
        <v>5.6</v>
      </c>
      <c r="J143" s="59" t="s">
        <v>406</v>
      </c>
      <c r="K143" s="50" t="s">
        <v>407</v>
      </c>
      <c r="L143" s="34" t="s">
        <v>1689</v>
      </c>
      <c r="M143" s="36" t="s">
        <v>408</v>
      </c>
      <c r="N143" s="22"/>
      <c r="O143" s="21"/>
      <c r="P143" s="19">
        <f t="shared" si="11"/>
        <v>0</v>
      </c>
      <c r="Q143" s="19">
        <f t="shared" si="12"/>
        <v>0</v>
      </c>
      <c r="R143" s="19">
        <f t="shared" si="13"/>
        <v>14.103199999999999</v>
      </c>
      <c r="S143" s="19">
        <f t="shared" si="14"/>
        <v>49.896650000000001</v>
      </c>
    </row>
    <row r="144" spans="2:19">
      <c r="B144" s="20">
        <f t="shared" si="10"/>
        <v>142</v>
      </c>
      <c r="C144" s="66">
        <v>3509</v>
      </c>
      <c r="D144" s="65" t="s">
        <v>2541</v>
      </c>
      <c r="E144" s="45" t="s">
        <v>412</v>
      </c>
      <c r="F144" s="46">
        <v>459</v>
      </c>
      <c r="G144" s="47">
        <v>170</v>
      </c>
      <c r="H144" s="48" t="s">
        <v>1424</v>
      </c>
      <c r="I144" s="49">
        <v>4</v>
      </c>
      <c r="J144" s="59" t="s">
        <v>413</v>
      </c>
      <c r="K144" s="50" t="s">
        <v>60</v>
      </c>
      <c r="L144" s="34" t="s">
        <v>1687</v>
      </c>
      <c r="M144" s="36" t="s">
        <v>414</v>
      </c>
      <c r="N144" s="22"/>
      <c r="O144" s="21"/>
      <c r="P144" s="19">
        <f t="shared" si="11"/>
        <v>0</v>
      </c>
      <c r="Q144" s="19">
        <f t="shared" si="12"/>
        <v>0</v>
      </c>
      <c r="R144" s="19">
        <f t="shared" si="13"/>
        <v>14.549183333333334</v>
      </c>
      <c r="S144" s="19">
        <f t="shared" si="14"/>
        <v>50.702683333333333</v>
      </c>
    </row>
    <row r="145" spans="2:19">
      <c r="B145" s="20">
        <f t="shared" si="10"/>
        <v>143</v>
      </c>
      <c r="C145" s="66">
        <v>4709</v>
      </c>
      <c r="D145" s="65" t="s">
        <v>2540</v>
      </c>
      <c r="E145" s="45" t="s">
        <v>409</v>
      </c>
      <c r="F145" s="46">
        <v>459.3</v>
      </c>
      <c r="G145" s="47">
        <v>170.3</v>
      </c>
      <c r="H145" s="48" t="s">
        <v>1275</v>
      </c>
      <c r="I145" s="49">
        <v>2.2999999999999998</v>
      </c>
      <c r="J145" s="59" t="s">
        <v>410</v>
      </c>
      <c r="K145" s="50" t="s">
        <v>9</v>
      </c>
      <c r="L145" s="34" t="s">
        <v>1681</v>
      </c>
      <c r="M145" s="36" t="s">
        <v>411</v>
      </c>
      <c r="N145" s="22"/>
      <c r="O145" s="21"/>
      <c r="P145" s="19">
        <f t="shared" si="11"/>
        <v>0</v>
      </c>
      <c r="Q145" s="19">
        <f t="shared" si="12"/>
        <v>0</v>
      </c>
      <c r="R145" s="19">
        <f t="shared" si="13"/>
        <v>14.0534</v>
      </c>
      <c r="S145" s="19">
        <f t="shared" si="14"/>
        <v>50.584716666666672</v>
      </c>
    </row>
    <row r="146" spans="2:19">
      <c r="B146" s="20">
        <f t="shared" si="10"/>
        <v>144</v>
      </c>
      <c r="C146" s="66">
        <v>4710</v>
      </c>
      <c r="D146" s="65" t="s">
        <v>2539</v>
      </c>
      <c r="E146" s="45" t="s">
        <v>415</v>
      </c>
      <c r="F146" s="46">
        <v>413</v>
      </c>
      <c r="G146" s="47">
        <v>169</v>
      </c>
      <c r="H146" s="48" t="s">
        <v>1425</v>
      </c>
      <c r="I146" s="49">
        <v>6.8</v>
      </c>
      <c r="J146" s="59" t="s">
        <v>226</v>
      </c>
      <c r="K146" s="50" t="s">
        <v>9</v>
      </c>
      <c r="L146" s="34" t="s">
        <v>1681</v>
      </c>
      <c r="M146" s="36" t="s">
        <v>416</v>
      </c>
      <c r="N146" s="22"/>
      <c r="O146" s="21"/>
      <c r="P146" s="19">
        <f t="shared" si="11"/>
        <v>0</v>
      </c>
      <c r="Q146" s="19">
        <f t="shared" si="12"/>
        <v>0</v>
      </c>
      <c r="R146" s="19">
        <f t="shared" si="13"/>
        <v>13.61725</v>
      </c>
      <c r="S146" s="19">
        <f t="shared" si="14"/>
        <v>50.506966666666663</v>
      </c>
    </row>
    <row r="147" spans="2:19">
      <c r="B147" s="20">
        <f t="shared" si="10"/>
        <v>145</v>
      </c>
      <c r="C147" s="66">
        <v>1597</v>
      </c>
      <c r="D147" s="65" t="s">
        <v>2537</v>
      </c>
      <c r="E147" s="45" t="s">
        <v>423</v>
      </c>
      <c r="F147" s="46">
        <v>802</v>
      </c>
      <c r="G147" s="47">
        <v>168</v>
      </c>
      <c r="H147" s="48" t="s">
        <v>1427</v>
      </c>
      <c r="I147" s="49">
        <v>19.100000000000001</v>
      </c>
      <c r="J147" s="59" t="s">
        <v>424</v>
      </c>
      <c r="K147" s="50" t="s">
        <v>425</v>
      </c>
      <c r="L147" s="34" t="s">
        <v>1683</v>
      </c>
      <c r="M147" s="36" t="s">
        <v>2536</v>
      </c>
      <c r="N147" s="22"/>
      <c r="O147" s="21"/>
      <c r="P147" s="19">
        <f t="shared" si="11"/>
        <v>0</v>
      </c>
      <c r="Q147" s="19">
        <f t="shared" si="12"/>
        <v>0</v>
      </c>
      <c r="R147" s="19">
        <f t="shared" si="13"/>
        <v>17.429300000000001</v>
      </c>
      <c r="S147" s="19">
        <f t="shared" si="14"/>
        <v>49.839416666666672</v>
      </c>
    </row>
    <row r="148" spans="2:19">
      <c r="B148" s="20">
        <f t="shared" si="10"/>
        <v>146</v>
      </c>
      <c r="C148" s="66">
        <v>1876</v>
      </c>
      <c r="D148" s="65" t="s">
        <v>2535</v>
      </c>
      <c r="E148" s="51" t="s">
        <v>419</v>
      </c>
      <c r="F148" s="46">
        <v>850</v>
      </c>
      <c r="G148" s="47">
        <v>167</v>
      </c>
      <c r="H148" s="48" t="s">
        <v>1976</v>
      </c>
      <c r="I148" s="49">
        <v>5.4</v>
      </c>
      <c r="J148" s="59" t="s">
        <v>149</v>
      </c>
      <c r="K148" s="50" t="s">
        <v>40</v>
      </c>
      <c r="L148" s="34" t="s">
        <v>1686</v>
      </c>
      <c r="M148" s="36" t="s">
        <v>420</v>
      </c>
      <c r="N148" s="22"/>
      <c r="O148" s="21"/>
      <c r="P148" s="19">
        <f t="shared" si="11"/>
        <v>0</v>
      </c>
      <c r="Q148" s="19">
        <f t="shared" si="12"/>
        <v>0</v>
      </c>
      <c r="R148" s="19">
        <f t="shared" si="13"/>
        <v>16.93835</v>
      </c>
      <c r="S148" s="19">
        <f t="shared" si="14"/>
        <v>50.341750000000005</v>
      </c>
    </row>
    <row r="149" spans="2:19">
      <c r="B149" s="20">
        <f t="shared" si="10"/>
        <v>147</v>
      </c>
      <c r="C149" s="66">
        <v>4712</v>
      </c>
      <c r="D149" s="65" t="s">
        <v>2534</v>
      </c>
      <c r="E149" s="51" t="s">
        <v>421</v>
      </c>
      <c r="F149" s="46">
        <v>710</v>
      </c>
      <c r="G149" s="47">
        <v>167</v>
      </c>
      <c r="H149" s="48" t="s">
        <v>1426</v>
      </c>
      <c r="I149" s="49">
        <v>3.6</v>
      </c>
      <c r="J149" s="59" t="s">
        <v>252</v>
      </c>
      <c r="K149" s="50" t="s">
        <v>159</v>
      </c>
      <c r="L149" s="34" t="s">
        <v>1692</v>
      </c>
      <c r="M149" s="36" t="s">
        <v>422</v>
      </c>
      <c r="N149" s="22"/>
      <c r="O149" s="21"/>
      <c r="P149" s="19">
        <f t="shared" si="11"/>
        <v>0</v>
      </c>
      <c r="Q149" s="19">
        <f t="shared" si="12"/>
        <v>0</v>
      </c>
      <c r="R149" s="19">
        <f t="shared" si="13"/>
        <v>13.053850000000001</v>
      </c>
      <c r="S149" s="19">
        <f t="shared" si="14"/>
        <v>49.438749999999999</v>
      </c>
    </row>
    <row r="150" spans="2:19">
      <c r="B150" s="20">
        <f t="shared" si="10"/>
        <v>148</v>
      </c>
      <c r="C150" s="66">
        <v>4713</v>
      </c>
      <c r="D150" s="65" t="s">
        <v>2532</v>
      </c>
      <c r="E150" s="45" t="s">
        <v>235</v>
      </c>
      <c r="F150" s="46">
        <v>554</v>
      </c>
      <c r="G150" s="47">
        <v>166</v>
      </c>
      <c r="H150" s="48" t="s">
        <v>270</v>
      </c>
      <c r="I150" s="49">
        <v>4.0999999999999996</v>
      </c>
      <c r="J150" s="59" t="s">
        <v>270</v>
      </c>
      <c r="K150" s="50" t="s">
        <v>60</v>
      </c>
      <c r="L150" s="34" t="s">
        <v>1687</v>
      </c>
      <c r="M150" s="36" t="s">
        <v>426</v>
      </c>
      <c r="N150" s="22"/>
      <c r="O150" s="21"/>
      <c r="P150" s="19">
        <f t="shared" si="11"/>
        <v>0</v>
      </c>
      <c r="Q150" s="19">
        <f t="shared" si="12"/>
        <v>0</v>
      </c>
      <c r="R150" s="19">
        <f t="shared" si="13"/>
        <v>14.632583333333335</v>
      </c>
      <c r="S150" s="19">
        <f t="shared" si="14"/>
        <v>50.74901666666667</v>
      </c>
    </row>
    <row r="151" spans="2:19">
      <c r="B151" s="20">
        <f t="shared" si="10"/>
        <v>149</v>
      </c>
      <c r="C151" s="66">
        <v>4428</v>
      </c>
      <c r="D151" s="65" t="s">
        <v>2531</v>
      </c>
      <c r="E151" s="45" t="s">
        <v>427</v>
      </c>
      <c r="F151" s="46">
        <v>780</v>
      </c>
      <c r="G151" s="47">
        <v>165</v>
      </c>
      <c r="H151" s="48" t="s">
        <v>1428</v>
      </c>
      <c r="I151" s="49">
        <v>3.7</v>
      </c>
      <c r="J151" s="59" t="s">
        <v>240</v>
      </c>
      <c r="K151" s="50" t="s">
        <v>242</v>
      </c>
      <c r="L151" s="34" t="s">
        <v>1693</v>
      </c>
      <c r="M151" s="36" t="s">
        <v>428</v>
      </c>
      <c r="N151" s="22"/>
      <c r="O151" s="21"/>
      <c r="P151" s="19">
        <f t="shared" si="11"/>
        <v>0</v>
      </c>
      <c r="Q151" s="19">
        <f t="shared" si="12"/>
        <v>0</v>
      </c>
      <c r="R151" s="19">
        <f t="shared" si="13"/>
        <v>14.54</v>
      </c>
      <c r="S151" s="19">
        <f t="shared" si="14"/>
        <v>48.739916666666666</v>
      </c>
    </row>
    <row r="152" spans="2:19">
      <c r="B152" s="20">
        <f t="shared" si="10"/>
        <v>150</v>
      </c>
      <c r="C152" s="66">
        <v>4715</v>
      </c>
      <c r="D152" s="65" t="s">
        <v>2530</v>
      </c>
      <c r="E152" s="51" t="s">
        <v>431</v>
      </c>
      <c r="F152" s="46">
        <v>695</v>
      </c>
      <c r="G152" s="47">
        <v>164</v>
      </c>
      <c r="H152" s="48" t="s">
        <v>1429</v>
      </c>
      <c r="I152" s="49">
        <v>4.5999999999999996</v>
      </c>
      <c r="J152" s="59" t="s">
        <v>276</v>
      </c>
      <c r="K152" s="50" t="s">
        <v>48</v>
      </c>
      <c r="L152" s="34" t="s">
        <v>1682</v>
      </c>
      <c r="M152" s="36" t="s">
        <v>432</v>
      </c>
      <c r="N152" s="22"/>
      <c r="O152" s="21"/>
      <c r="P152" s="19">
        <f t="shared" si="11"/>
        <v>0</v>
      </c>
      <c r="Q152" s="19">
        <f t="shared" si="12"/>
        <v>0</v>
      </c>
      <c r="R152" s="19">
        <f t="shared" si="13"/>
        <v>17.901416666666666</v>
      </c>
      <c r="S152" s="19">
        <f t="shared" si="14"/>
        <v>49.338166666666666</v>
      </c>
    </row>
    <row r="153" spans="2:19">
      <c r="B153" s="20">
        <f t="shared" si="10"/>
        <v>151</v>
      </c>
      <c r="C153" s="66">
        <v>3277</v>
      </c>
      <c r="D153" s="65" t="s">
        <v>2529</v>
      </c>
      <c r="E153" s="51" t="s">
        <v>433</v>
      </c>
      <c r="F153" s="46">
        <v>692</v>
      </c>
      <c r="G153" s="47">
        <v>163</v>
      </c>
      <c r="H153" s="48" t="s">
        <v>1430</v>
      </c>
      <c r="I153" s="49">
        <v>3.7</v>
      </c>
      <c r="J153" s="59" t="s">
        <v>434</v>
      </c>
      <c r="K153" s="50" t="s">
        <v>48</v>
      </c>
      <c r="L153" s="34" t="s">
        <v>1682</v>
      </c>
      <c r="M153" s="36" t="s">
        <v>435</v>
      </c>
      <c r="N153" s="22"/>
      <c r="O153" s="21"/>
      <c r="P153" s="19">
        <f t="shared" si="11"/>
        <v>0</v>
      </c>
      <c r="Q153" s="19">
        <f t="shared" si="12"/>
        <v>0</v>
      </c>
      <c r="R153" s="19">
        <f t="shared" si="13"/>
        <v>18.024566666666665</v>
      </c>
      <c r="S153" s="19">
        <f t="shared" si="14"/>
        <v>49.439833333333333</v>
      </c>
    </row>
    <row r="154" spans="2:19">
      <c r="B154" s="20">
        <f t="shared" si="10"/>
        <v>152</v>
      </c>
      <c r="C154" s="66">
        <v>4716</v>
      </c>
      <c r="D154" s="65" t="s">
        <v>2528</v>
      </c>
      <c r="E154" s="45" t="s">
        <v>436</v>
      </c>
      <c r="F154" s="46">
        <v>631</v>
      </c>
      <c r="G154" s="47">
        <v>163</v>
      </c>
      <c r="H154" s="48" t="s">
        <v>1281</v>
      </c>
      <c r="I154" s="49">
        <v>4.8</v>
      </c>
      <c r="J154" s="59" t="s">
        <v>437</v>
      </c>
      <c r="K154" s="50" t="s">
        <v>42</v>
      </c>
      <c r="L154" s="34" t="s">
        <v>1686</v>
      </c>
      <c r="M154" s="36" t="s">
        <v>438</v>
      </c>
      <c r="N154" s="22"/>
      <c r="O154" s="21"/>
      <c r="P154" s="19">
        <f t="shared" si="11"/>
        <v>0</v>
      </c>
      <c r="Q154" s="19">
        <f t="shared" si="12"/>
        <v>0</v>
      </c>
      <c r="R154" s="19">
        <f t="shared" si="13"/>
        <v>16.934000000000001</v>
      </c>
      <c r="S154" s="19">
        <f t="shared" si="14"/>
        <v>49.970833333333339</v>
      </c>
    </row>
    <row r="155" spans="2:19">
      <c r="B155" s="20">
        <f t="shared" si="10"/>
        <v>153</v>
      </c>
      <c r="C155" s="66">
        <v>2854</v>
      </c>
      <c r="D155" s="65" t="s">
        <v>2527</v>
      </c>
      <c r="E155" s="45" t="s">
        <v>439</v>
      </c>
      <c r="F155" s="46">
        <v>610</v>
      </c>
      <c r="G155" s="47">
        <v>162</v>
      </c>
      <c r="H155" s="48" t="s">
        <v>1431</v>
      </c>
      <c r="I155" s="49">
        <v>15.5</v>
      </c>
      <c r="J155" s="59" t="s">
        <v>440</v>
      </c>
      <c r="K155" s="50" t="s">
        <v>379</v>
      </c>
      <c r="L155" s="34" t="s">
        <v>1681</v>
      </c>
      <c r="M155" s="36" t="s">
        <v>441</v>
      </c>
      <c r="N155" s="22"/>
      <c r="O155" s="21"/>
      <c r="P155" s="19">
        <f t="shared" si="11"/>
        <v>0</v>
      </c>
      <c r="Q155" s="19">
        <f t="shared" si="12"/>
        <v>0</v>
      </c>
      <c r="R155" s="19">
        <f t="shared" si="13"/>
        <v>14.42615</v>
      </c>
      <c r="S155" s="19">
        <f t="shared" si="14"/>
        <v>50.975566666666666</v>
      </c>
    </row>
    <row r="156" spans="2:19">
      <c r="B156" s="20">
        <f t="shared" si="10"/>
        <v>154</v>
      </c>
      <c r="C156" s="66">
        <v>4717</v>
      </c>
      <c r="D156" s="65" t="s">
        <v>2526</v>
      </c>
      <c r="E156" s="45" t="s">
        <v>442</v>
      </c>
      <c r="F156" s="46">
        <v>739</v>
      </c>
      <c r="G156" s="47">
        <v>161</v>
      </c>
      <c r="H156" s="48" t="s">
        <v>1282</v>
      </c>
      <c r="I156" s="49">
        <v>5.8</v>
      </c>
      <c r="J156" s="59" t="s">
        <v>443</v>
      </c>
      <c r="K156" s="50" t="s">
        <v>444</v>
      </c>
      <c r="L156" s="34" t="s">
        <v>1692</v>
      </c>
      <c r="M156" s="36" t="s">
        <v>445</v>
      </c>
      <c r="N156" s="22"/>
      <c r="O156" s="21"/>
      <c r="P156" s="19">
        <f t="shared" si="11"/>
        <v>0</v>
      </c>
      <c r="Q156" s="19">
        <f t="shared" si="12"/>
        <v>0</v>
      </c>
      <c r="R156" s="19">
        <f t="shared" si="13"/>
        <v>13.069833333333333</v>
      </c>
      <c r="S156" s="19">
        <f t="shared" si="14"/>
        <v>49.322450000000003</v>
      </c>
    </row>
    <row r="157" spans="2:19">
      <c r="B157" s="20">
        <f t="shared" si="10"/>
        <v>155</v>
      </c>
      <c r="C157" s="66">
        <v>3551</v>
      </c>
      <c r="D157" s="65" t="s">
        <v>2525</v>
      </c>
      <c r="E157" s="45" t="s">
        <v>446</v>
      </c>
      <c r="F157" s="46">
        <v>709</v>
      </c>
      <c r="G157" s="47">
        <v>161</v>
      </c>
      <c r="H157" s="48" t="s">
        <v>1283</v>
      </c>
      <c r="I157" s="49">
        <v>1.8</v>
      </c>
      <c r="J157" s="59" t="s">
        <v>447</v>
      </c>
      <c r="K157" s="50" t="s">
        <v>84</v>
      </c>
      <c r="L157" s="34" t="s">
        <v>1683</v>
      </c>
      <c r="M157" s="36" t="s">
        <v>448</v>
      </c>
      <c r="N157" s="22"/>
      <c r="O157" s="21"/>
      <c r="P157" s="19">
        <f t="shared" si="11"/>
        <v>0</v>
      </c>
      <c r="Q157" s="19">
        <f t="shared" si="12"/>
        <v>0</v>
      </c>
      <c r="R157" s="19">
        <f t="shared" si="13"/>
        <v>18.750450000000001</v>
      </c>
      <c r="S157" s="19">
        <f t="shared" si="14"/>
        <v>49.676816666666667</v>
      </c>
    </row>
    <row r="158" spans="2:19">
      <c r="B158" s="20">
        <f t="shared" si="10"/>
        <v>156</v>
      </c>
      <c r="C158" s="66">
        <v>4718</v>
      </c>
      <c r="D158" s="65" t="s">
        <v>2522</v>
      </c>
      <c r="E158" s="51" t="s">
        <v>449</v>
      </c>
      <c r="F158" s="46">
        <v>778</v>
      </c>
      <c r="G158" s="47">
        <v>160</v>
      </c>
      <c r="H158" s="48" t="s">
        <v>1432</v>
      </c>
      <c r="I158" s="49">
        <v>3.4</v>
      </c>
      <c r="J158" s="59" t="s">
        <v>417</v>
      </c>
      <c r="K158" s="50" t="s">
        <v>42</v>
      </c>
      <c r="L158" s="34" t="s">
        <v>1686</v>
      </c>
      <c r="M158" s="36" t="s">
        <v>450</v>
      </c>
      <c r="N158" s="22"/>
      <c r="O158" s="21"/>
      <c r="P158" s="19">
        <f t="shared" si="11"/>
        <v>0</v>
      </c>
      <c r="Q158" s="19">
        <f t="shared" si="12"/>
        <v>0</v>
      </c>
      <c r="R158" s="19">
        <f t="shared" si="13"/>
        <v>17.071616666666667</v>
      </c>
      <c r="S158" s="19">
        <f t="shared" si="14"/>
        <v>49.994183333333332</v>
      </c>
    </row>
    <row r="159" spans="2:19">
      <c r="B159" s="20">
        <f t="shared" si="10"/>
        <v>157</v>
      </c>
      <c r="C159" s="66">
        <v>1698</v>
      </c>
      <c r="D159" s="65" t="s">
        <v>2521</v>
      </c>
      <c r="E159" s="45" t="s">
        <v>451</v>
      </c>
      <c r="F159" s="46">
        <v>693</v>
      </c>
      <c r="G159" s="47">
        <v>160</v>
      </c>
      <c r="H159" s="48" t="s">
        <v>1273</v>
      </c>
      <c r="I159" s="49">
        <v>3.1</v>
      </c>
      <c r="J159" s="59" t="s">
        <v>73</v>
      </c>
      <c r="K159" s="50" t="s">
        <v>53</v>
      </c>
      <c r="L159" s="34" t="s">
        <v>1681</v>
      </c>
      <c r="M159" s="36" t="s">
        <v>452</v>
      </c>
      <c r="N159" s="22"/>
      <c r="O159" s="21"/>
      <c r="P159" s="19">
        <f t="shared" si="11"/>
        <v>0</v>
      </c>
      <c r="Q159" s="19">
        <f t="shared" si="12"/>
        <v>0</v>
      </c>
      <c r="R159" s="19">
        <f t="shared" si="13"/>
        <v>14.500833333333333</v>
      </c>
      <c r="S159" s="19">
        <f t="shared" si="14"/>
        <v>50.825683333333338</v>
      </c>
    </row>
    <row r="160" spans="2:19">
      <c r="B160" s="20">
        <f t="shared" si="10"/>
        <v>158</v>
      </c>
      <c r="C160" s="66">
        <v>4087</v>
      </c>
      <c r="D160" s="65" t="s">
        <v>2520</v>
      </c>
      <c r="E160" s="51" t="s">
        <v>453</v>
      </c>
      <c r="F160" s="46">
        <v>568</v>
      </c>
      <c r="G160" s="47">
        <v>160</v>
      </c>
      <c r="H160" s="48" t="s">
        <v>1433</v>
      </c>
      <c r="I160" s="49">
        <v>3.4</v>
      </c>
      <c r="J160" s="59" t="s">
        <v>454</v>
      </c>
      <c r="K160" s="50" t="s">
        <v>159</v>
      </c>
      <c r="L160" s="34" t="s">
        <v>1692</v>
      </c>
      <c r="M160" s="36" t="s">
        <v>455</v>
      </c>
      <c r="N160" s="22"/>
      <c r="O160" s="21"/>
      <c r="P160" s="19">
        <f t="shared" si="11"/>
        <v>0</v>
      </c>
      <c r="Q160" s="19">
        <f t="shared" si="12"/>
        <v>0</v>
      </c>
      <c r="R160" s="19">
        <f t="shared" si="13"/>
        <v>13.269766666666667</v>
      </c>
      <c r="S160" s="19">
        <f t="shared" si="14"/>
        <v>49.427483333333328</v>
      </c>
    </row>
    <row r="161" spans="2:19">
      <c r="B161" s="20">
        <f t="shared" si="10"/>
        <v>159</v>
      </c>
      <c r="C161" s="66">
        <v>3138</v>
      </c>
      <c r="D161" s="65" t="s">
        <v>2519</v>
      </c>
      <c r="E161" s="51" t="s">
        <v>456</v>
      </c>
      <c r="F161" s="46">
        <v>543</v>
      </c>
      <c r="G161" s="47">
        <v>160</v>
      </c>
      <c r="H161" s="48" t="s">
        <v>1279</v>
      </c>
      <c r="I161" s="49">
        <v>2</v>
      </c>
      <c r="J161" s="59" t="s">
        <v>100</v>
      </c>
      <c r="K161" s="50" t="s">
        <v>23</v>
      </c>
      <c r="L161" s="34" t="s">
        <v>1683</v>
      </c>
      <c r="M161" s="36" t="s">
        <v>457</v>
      </c>
      <c r="N161" s="22"/>
      <c r="O161" s="21"/>
      <c r="P161" s="19">
        <f t="shared" si="11"/>
        <v>0</v>
      </c>
      <c r="Q161" s="19">
        <f t="shared" si="12"/>
        <v>0</v>
      </c>
      <c r="R161" s="19">
        <f t="shared" si="13"/>
        <v>18.201466666666665</v>
      </c>
      <c r="S161" s="19">
        <f t="shared" si="14"/>
        <v>49.581083333333339</v>
      </c>
    </row>
    <row r="162" spans="2:19">
      <c r="B162" s="20">
        <f t="shared" si="10"/>
        <v>160</v>
      </c>
      <c r="C162" s="66">
        <v>4719</v>
      </c>
      <c r="D162" s="65" t="s">
        <v>2518</v>
      </c>
      <c r="E162" s="51" t="s">
        <v>458</v>
      </c>
      <c r="F162" s="46">
        <v>479</v>
      </c>
      <c r="G162" s="47">
        <v>160</v>
      </c>
      <c r="H162" s="48" t="s">
        <v>1434</v>
      </c>
      <c r="I162" s="49">
        <v>7.3</v>
      </c>
      <c r="J162" s="59" t="s">
        <v>2517</v>
      </c>
      <c r="K162" s="50" t="s">
        <v>23</v>
      </c>
      <c r="L162" s="34" t="s">
        <v>1686</v>
      </c>
      <c r="M162" s="36" t="s">
        <v>459</v>
      </c>
      <c r="N162" s="22"/>
      <c r="O162" s="21"/>
      <c r="P162" s="19">
        <f t="shared" si="11"/>
        <v>0</v>
      </c>
      <c r="Q162" s="19">
        <f t="shared" si="12"/>
        <v>0</v>
      </c>
      <c r="R162" s="19">
        <f t="shared" si="13"/>
        <v>17.677966666666666</v>
      </c>
      <c r="S162" s="19">
        <f t="shared" si="14"/>
        <v>49.514433333333336</v>
      </c>
    </row>
    <row r="163" spans="2:19">
      <c r="B163" s="20">
        <f t="shared" si="10"/>
        <v>161</v>
      </c>
      <c r="C163" s="66">
        <v>4457</v>
      </c>
      <c r="D163" s="65" t="s">
        <v>2516</v>
      </c>
      <c r="E163" s="45" t="s">
        <v>661</v>
      </c>
      <c r="F163" s="46">
        <v>466</v>
      </c>
      <c r="G163" s="47">
        <v>160</v>
      </c>
      <c r="H163" s="48" t="s">
        <v>1495</v>
      </c>
      <c r="I163" s="49">
        <v>4.5999999999999996</v>
      </c>
      <c r="J163" s="59" t="s">
        <v>295</v>
      </c>
      <c r="K163" s="50" t="s">
        <v>60</v>
      </c>
      <c r="L163" s="34" t="s">
        <v>1687</v>
      </c>
      <c r="M163" s="36" t="s">
        <v>2515</v>
      </c>
      <c r="N163" s="22"/>
      <c r="O163" s="21"/>
      <c r="P163" s="19">
        <f t="shared" si="11"/>
        <v>0</v>
      </c>
      <c r="Q163" s="19">
        <f t="shared" si="12"/>
        <v>0</v>
      </c>
      <c r="R163" s="19">
        <f t="shared" si="13"/>
        <v>14.6463</v>
      </c>
      <c r="S163" s="19">
        <f t="shared" si="14"/>
        <v>50.538449999999997</v>
      </c>
    </row>
    <row r="164" spans="2:19">
      <c r="B164" s="20">
        <f t="shared" si="10"/>
        <v>162</v>
      </c>
      <c r="C164" s="66">
        <v>4720</v>
      </c>
      <c r="D164" s="65" t="s">
        <v>2514</v>
      </c>
      <c r="E164" s="45" t="s">
        <v>460</v>
      </c>
      <c r="F164" s="46">
        <v>546</v>
      </c>
      <c r="G164" s="47">
        <v>159</v>
      </c>
      <c r="H164" s="48" t="s">
        <v>1435</v>
      </c>
      <c r="I164" s="49">
        <v>5.6</v>
      </c>
      <c r="J164" s="59" t="s">
        <v>461</v>
      </c>
      <c r="K164" s="50" t="s">
        <v>232</v>
      </c>
      <c r="L164" s="34" t="s">
        <v>1684</v>
      </c>
      <c r="M164" s="36" t="s">
        <v>462</v>
      </c>
      <c r="N164" s="22"/>
      <c r="O164" s="21"/>
      <c r="P164" s="19">
        <f t="shared" si="11"/>
        <v>0</v>
      </c>
      <c r="Q164" s="19">
        <f t="shared" si="12"/>
        <v>0</v>
      </c>
      <c r="R164" s="19">
        <f t="shared" si="13"/>
        <v>16.348716666666665</v>
      </c>
      <c r="S164" s="19">
        <f t="shared" si="14"/>
        <v>50.008850000000002</v>
      </c>
    </row>
    <row r="165" spans="2:19">
      <c r="B165" s="20">
        <f t="shared" si="10"/>
        <v>163</v>
      </c>
      <c r="C165" s="66">
        <v>4721</v>
      </c>
      <c r="D165" s="65" t="s">
        <v>2512</v>
      </c>
      <c r="E165" s="51" t="s">
        <v>463</v>
      </c>
      <c r="F165" s="46">
        <v>839</v>
      </c>
      <c r="G165" s="47">
        <v>156</v>
      </c>
      <c r="H165" s="48" t="s">
        <v>1436</v>
      </c>
      <c r="I165" s="49">
        <v>2.6</v>
      </c>
      <c r="J165" s="59" t="s">
        <v>464</v>
      </c>
      <c r="K165" s="50" t="s">
        <v>31</v>
      </c>
      <c r="L165" s="34" t="s">
        <v>1693</v>
      </c>
      <c r="M165" s="36" t="s">
        <v>465</v>
      </c>
      <c r="N165" s="22"/>
      <c r="O165" s="21"/>
      <c r="P165" s="19">
        <f t="shared" si="11"/>
        <v>0</v>
      </c>
      <c r="Q165" s="19">
        <f t="shared" si="12"/>
        <v>0</v>
      </c>
      <c r="R165" s="19">
        <f t="shared" si="13"/>
        <v>14.097783333333334</v>
      </c>
      <c r="S165" s="19">
        <f t="shared" si="14"/>
        <v>48.971866666666671</v>
      </c>
    </row>
    <row r="166" spans="2:19">
      <c r="B166" s="20">
        <f t="shared" si="10"/>
        <v>164</v>
      </c>
      <c r="C166" s="66">
        <v>3556</v>
      </c>
      <c r="D166" s="65" t="s">
        <v>2511</v>
      </c>
      <c r="E166" s="45" t="s">
        <v>466</v>
      </c>
      <c r="F166" s="46">
        <v>480</v>
      </c>
      <c r="G166" s="47">
        <v>156</v>
      </c>
      <c r="H166" s="48" t="s">
        <v>1437</v>
      </c>
      <c r="I166" s="49">
        <v>2.9</v>
      </c>
      <c r="J166" s="59" t="s">
        <v>390</v>
      </c>
      <c r="K166" s="50" t="s">
        <v>60</v>
      </c>
      <c r="L166" s="34" t="s">
        <v>1687</v>
      </c>
      <c r="M166" s="36" t="s">
        <v>467</v>
      </c>
      <c r="N166" s="22"/>
      <c r="O166" s="21"/>
      <c r="P166" s="19">
        <f t="shared" si="11"/>
        <v>0</v>
      </c>
      <c r="Q166" s="19">
        <f t="shared" si="12"/>
        <v>0</v>
      </c>
      <c r="R166" s="19">
        <f t="shared" si="13"/>
        <v>14.580116666666667</v>
      </c>
      <c r="S166" s="19">
        <f t="shared" si="14"/>
        <v>50.556716666666667</v>
      </c>
    </row>
    <row r="167" spans="2:19">
      <c r="B167" s="20">
        <f t="shared" si="10"/>
        <v>165</v>
      </c>
      <c r="C167" s="66">
        <v>4722</v>
      </c>
      <c r="D167" s="65" t="s">
        <v>2509</v>
      </c>
      <c r="E167" s="51" t="s">
        <v>468</v>
      </c>
      <c r="F167" s="46">
        <v>713</v>
      </c>
      <c r="G167" s="47">
        <v>155</v>
      </c>
      <c r="H167" s="48" t="s">
        <v>1438</v>
      </c>
      <c r="I167" s="49">
        <v>6.5</v>
      </c>
      <c r="J167" s="59" t="s">
        <v>469</v>
      </c>
      <c r="K167" s="50" t="s">
        <v>425</v>
      </c>
      <c r="L167" s="34" t="s">
        <v>1683</v>
      </c>
      <c r="M167" s="36" t="s">
        <v>470</v>
      </c>
      <c r="N167" s="22"/>
      <c r="O167" s="21"/>
      <c r="P167" s="19">
        <f t="shared" si="11"/>
        <v>0</v>
      </c>
      <c r="Q167" s="19">
        <f t="shared" si="12"/>
        <v>0</v>
      </c>
      <c r="R167" s="19">
        <f t="shared" si="13"/>
        <v>17.531466666666667</v>
      </c>
      <c r="S167" s="19">
        <f t="shared" si="14"/>
        <v>49.951666666666668</v>
      </c>
    </row>
    <row r="168" spans="2:19">
      <c r="B168" s="20">
        <f t="shared" si="10"/>
        <v>166</v>
      </c>
      <c r="C168" s="66">
        <v>2975</v>
      </c>
      <c r="D168" s="65" t="s">
        <v>2508</v>
      </c>
      <c r="E168" s="45" t="s">
        <v>1677</v>
      </c>
      <c r="F168" s="46">
        <v>638</v>
      </c>
      <c r="G168" s="47">
        <v>155</v>
      </c>
      <c r="H168" s="48" t="s">
        <v>1439</v>
      </c>
      <c r="I168" s="49">
        <v>6.7</v>
      </c>
      <c r="J168" s="59" t="s">
        <v>471</v>
      </c>
      <c r="K168" s="50" t="s">
        <v>330</v>
      </c>
      <c r="L168" s="34" t="s">
        <v>1689</v>
      </c>
      <c r="M168" s="36" t="s">
        <v>472</v>
      </c>
      <c r="N168" s="22"/>
      <c r="O168" s="21"/>
      <c r="P168" s="19">
        <f t="shared" si="11"/>
        <v>0</v>
      </c>
      <c r="Q168" s="19">
        <f t="shared" si="12"/>
        <v>0</v>
      </c>
      <c r="R168" s="19">
        <f t="shared" si="13"/>
        <v>14.873050000000001</v>
      </c>
      <c r="S168" s="19">
        <f t="shared" si="14"/>
        <v>49.641866666666665</v>
      </c>
    </row>
    <row r="169" spans="2:19">
      <c r="B169" s="20">
        <f t="shared" si="10"/>
        <v>167</v>
      </c>
      <c r="C169" s="66">
        <v>4723</v>
      </c>
      <c r="D169" s="65" t="s">
        <v>2507</v>
      </c>
      <c r="E169" s="45" t="s">
        <v>473</v>
      </c>
      <c r="F169" s="46">
        <v>498</v>
      </c>
      <c r="G169" s="47">
        <v>155</v>
      </c>
      <c r="H169" s="48" t="s">
        <v>1440</v>
      </c>
      <c r="I169" s="49">
        <v>3.1</v>
      </c>
      <c r="J169" s="59" t="s">
        <v>474</v>
      </c>
      <c r="K169" s="50" t="s">
        <v>60</v>
      </c>
      <c r="L169" s="34" t="s">
        <v>1687</v>
      </c>
      <c r="M169" s="36" t="s">
        <v>475</v>
      </c>
      <c r="N169" s="22"/>
      <c r="O169" s="21"/>
      <c r="P169" s="19">
        <f t="shared" si="11"/>
        <v>0</v>
      </c>
      <c r="Q169" s="19">
        <f t="shared" si="12"/>
        <v>0</v>
      </c>
      <c r="R169" s="19">
        <f t="shared" si="13"/>
        <v>14.541499999999999</v>
      </c>
      <c r="S169" s="19">
        <f t="shared" si="14"/>
        <v>50.74516666666667</v>
      </c>
    </row>
    <row r="170" spans="2:19">
      <c r="B170" s="20">
        <f t="shared" si="10"/>
        <v>168</v>
      </c>
      <c r="C170" s="66">
        <v>2820</v>
      </c>
      <c r="D170" s="65" t="s">
        <v>2506</v>
      </c>
      <c r="E170" s="45" t="s">
        <v>476</v>
      </c>
      <c r="F170" s="46">
        <v>393</v>
      </c>
      <c r="G170" s="47">
        <v>155</v>
      </c>
      <c r="H170" s="48" t="s">
        <v>1441</v>
      </c>
      <c r="I170" s="49">
        <v>5.0999999999999996</v>
      </c>
      <c r="J170" s="59" t="s">
        <v>477</v>
      </c>
      <c r="K170" s="50" t="s">
        <v>9</v>
      </c>
      <c r="L170" s="34" t="s">
        <v>1681</v>
      </c>
      <c r="M170" s="36" t="s">
        <v>478</v>
      </c>
      <c r="N170" s="22"/>
      <c r="O170" s="21"/>
      <c r="P170" s="19">
        <f t="shared" si="11"/>
        <v>0</v>
      </c>
      <c r="Q170" s="19">
        <f t="shared" si="12"/>
        <v>0</v>
      </c>
      <c r="R170" s="19">
        <f t="shared" si="13"/>
        <v>13.860183333333334</v>
      </c>
      <c r="S170" s="19">
        <f t="shared" si="14"/>
        <v>50.638500000000001</v>
      </c>
    </row>
    <row r="171" spans="2:19">
      <c r="B171" s="20">
        <f t="shared" si="10"/>
        <v>169</v>
      </c>
      <c r="C171" s="66">
        <v>4724</v>
      </c>
      <c r="D171" s="65" t="s">
        <v>2504</v>
      </c>
      <c r="E171" s="51" t="s">
        <v>479</v>
      </c>
      <c r="F171" s="46">
        <v>831.7</v>
      </c>
      <c r="G171" s="47">
        <v>153.70000000000005</v>
      </c>
      <c r="H171" s="48" t="s">
        <v>1442</v>
      </c>
      <c r="I171" s="49">
        <v>4.7</v>
      </c>
      <c r="J171" s="59" t="s">
        <v>464</v>
      </c>
      <c r="K171" s="50" t="s">
        <v>31</v>
      </c>
      <c r="L171" s="34" t="s">
        <v>1693</v>
      </c>
      <c r="M171" s="36" t="s">
        <v>480</v>
      </c>
      <c r="N171" s="22"/>
      <c r="O171" s="21"/>
      <c r="P171" s="19">
        <f t="shared" si="11"/>
        <v>0</v>
      </c>
      <c r="Q171" s="19">
        <f t="shared" si="12"/>
        <v>0</v>
      </c>
      <c r="R171" s="19">
        <f t="shared" si="13"/>
        <v>14.19875</v>
      </c>
      <c r="S171" s="19">
        <f t="shared" si="14"/>
        <v>48.962916666666672</v>
      </c>
    </row>
    <row r="172" spans="2:19">
      <c r="B172" s="20">
        <f t="shared" si="10"/>
        <v>170</v>
      </c>
      <c r="C172" s="66">
        <v>2866</v>
      </c>
      <c r="D172" s="65" t="s">
        <v>2503</v>
      </c>
      <c r="E172" s="45" t="s">
        <v>548</v>
      </c>
      <c r="F172" s="46">
        <v>715</v>
      </c>
      <c r="G172" s="47">
        <v>154</v>
      </c>
      <c r="H172" s="48" t="s">
        <v>2764</v>
      </c>
      <c r="I172" s="49">
        <v>25.4</v>
      </c>
      <c r="J172" s="59" t="s">
        <v>549</v>
      </c>
      <c r="K172" s="50" t="s">
        <v>550</v>
      </c>
      <c r="L172" s="34" t="s">
        <v>1690</v>
      </c>
      <c r="M172" s="36" t="s">
        <v>551</v>
      </c>
      <c r="N172" s="22"/>
      <c r="O172" s="21"/>
      <c r="P172" s="19">
        <f t="shared" si="11"/>
        <v>0</v>
      </c>
      <c r="Q172" s="19">
        <f t="shared" si="12"/>
        <v>0</v>
      </c>
      <c r="R172" s="19">
        <f t="shared" si="13"/>
        <v>15.320016666666666</v>
      </c>
      <c r="S172" s="19">
        <f t="shared" si="14"/>
        <v>49.638416666666664</v>
      </c>
    </row>
    <row r="173" spans="2:19">
      <c r="B173" s="20">
        <f t="shared" si="10"/>
        <v>171</v>
      </c>
      <c r="C173" s="66">
        <v>3122</v>
      </c>
      <c r="D173" s="65" t="s">
        <v>2502</v>
      </c>
      <c r="E173" s="45" t="s">
        <v>481</v>
      </c>
      <c r="F173" s="46">
        <v>692</v>
      </c>
      <c r="G173" s="47">
        <v>154</v>
      </c>
      <c r="H173" s="48" t="s">
        <v>1443</v>
      </c>
      <c r="I173" s="49">
        <v>1.9</v>
      </c>
      <c r="J173" s="59" t="s">
        <v>204</v>
      </c>
      <c r="K173" s="50" t="s">
        <v>53</v>
      </c>
      <c r="L173" s="34" t="s">
        <v>1681</v>
      </c>
      <c r="M173" s="36" t="s">
        <v>482</v>
      </c>
      <c r="N173" s="22"/>
      <c r="O173" s="21"/>
      <c r="P173" s="19">
        <f t="shared" si="11"/>
        <v>0</v>
      </c>
      <c r="Q173" s="19">
        <f t="shared" si="12"/>
        <v>0</v>
      </c>
      <c r="R173" s="19">
        <f t="shared" si="13"/>
        <v>14.5473</v>
      </c>
      <c r="S173" s="19">
        <f t="shared" si="14"/>
        <v>50.838616666666667</v>
      </c>
    </row>
    <row r="174" spans="2:19">
      <c r="B174" s="20">
        <f t="shared" si="10"/>
        <v>172</v>
      </c>
      <c r="C174" s="66">
        <v>3099</v>
      </c>
      <c r="D174" s="65" t="s">
        <v>2501</v>
      </c>
      <c r="E174" s="45" t="s">
        <v>503</v>
      </c>
      <c r="F174" s="46">
        <v>439</v>
      </c>
      <c r="G174" s="47">
        <v>154</v>
      </c>
      <c r="H174" s="48" t="s">
        <v>1449</v>
      </c>
      <c r="I174" s="49">
        <v>7.5</v>
      </c>
      <c r="J174" s="59" t="s">
        <v>504</v>
      </c>
      <c r="K174" s="50" t="s">
        <v>505</v>
      </c>
      <c r="L174" s="34" t="s">
        <v>1691</v>
      </c>
      <c r="M174" s="36" t="s">
        <v>2500</v>
      </c>
      <c r="N174" s="22"/>
      <c r="O174" s="21"/>
      <c r="P174" s="19">
        <f t="shared" si="11"/>
        <v>0</v>
      </c>
      <c r="Q174" s="19">
        <f t="shared" si="12"/>
        <v>0</v>
      </c>
      <c r="R174" s="19">
        <f t="shared" si="13"/>
        <v>17.049150000000001</v>
      </c>
      <c r="S174" s="19">
        <f t="shared" si="14"/>
        <v>49.10026666666667</v>
      </c>
    </row>
    <row r="175" spans="2:19">
      <c r="B175" s="20">
        <f t="shared" si="10"/>
        <v>173</v>
      </c>
      <c r="C175" s="66">
        <v>4725</v>
      </c>
      <c r="D175" s="65" t="s">
        <v>2499</v>
      </c>
      <c r="E175" s="51" t="s">
        <v>483</v>
      </c>
      <c r="F175" s="46">
        <v>911.4</v>
      </c>
      <c r="G175" s="47">
        <v>153.39999999999998</v>
      </c>
      <c r="H175" s="48" t="s">
        <v>1444</v>
      </c>
      <c r="I175" s="49">
        <v>3.9</v>
      </c>
      <c r="J175" s="59" t="s">
        <v>30</v>
      </c>
      <c r="K175" s="50" t="s">
        <v>31</v>
      </c>
      <c r="L175" s="34" t="s">
        <v>1693</v>
      </c>
      <c r="M175" s="36" t="s">
        <v>484</v>
      </c>
      <c r="N175" s="22"/>
      <c r="O175" s="21"/>
      <c r="P175" s="19">
        <f t="shared" si="11"/>
        <v>0</v>
      </c>
      <c r="Q175" s="19">
        <f t="shared" si="12"/>
        <v>0</v>
      </c>
      <c r="R175" s="19">
        <f t="shared" si="13"/>
        <v>14.120200000000001</v>
      </c>
      <c r="S175" s="19">
        <f t="shared" si="14"/>
        <v>48.925583333333329</v>
      </c>
    </row>
    <row r="176" spans="2:19">
      <c r="B176" s="20">
        <f t="shared" si="10"/>
        <v>174</v>
      </c>
      <c r="C176" s="66">
        <v>4726</v>
      </c>
      <c r="D176" s="65" t="s">
        <v>2498</v>
      </c>
      <c r="E176" s="51" t="s">
        <v>485</v>
      </c>
      <c r="F176" s="46">
        <v>801</v>
      </c>
      <c r="G176" s="47">
        <v>153</v>
      </c>
      <c r="H176" s="48" t="s">
        <v>1284</v>
      </c>
      <c r="I176" s="49">
        <v>2.5</v>
      </c>
      <c r="J176" s="59" t="s">
        <v>486</v>
      </c>
      <c r="K176" s="50" t="s">
        <v>42</v>
      </c>
      <c r="L176" s="34" t="s">
        <v>1686</v>
      </c>
      <c r="M176" s="36" t="s">
        <v>487</v>
      </c>
      <c r="N176" s="22"/>
      <c r="O176" s="21"/>
      <c r="P176" s="19">
        <f t="shared" si="11"/>
        <v>0</v>
      </c>
      <c r="Q176" s="19">
        <f t="shared" si="12"/>
        <v>0</v>
      </c>
      <c r="R176" s="19">
        <f t="shared" si="13"/>
        <v>16.896016666666664</v>
      </c>
      <c r="S176" s="19">
        <f t="shared" si="14"/>
        <v>50.063066666666664</v>
      </c>
    </row>
    <row r="177" spans="2:19">
      <c r="B177" s="20">
        <f t="shared" si="10"/>
        <v>175</v>
      </c>
      <c r="C177" s="66">
        <v>4727</v>
      </c>
      <c r="D177" s="65" t="s">
        <v>2497</v>
      </c>
      <c r="E177" s="51" t="s">
        <v>488</v>
      </c>
      <c r="F177" s="46">
        <v>776</v>
      </c>
      <c r="G177" s="47">
        <v>153</v>
      </c>
      <c r="H177" s="48" t="s">
        <v>1275</v>
      </c>
      <c r="I177" s="49">
        <v>1.9</v>
      </c>
      <c r="J177" s="59" t="s">
        <v>489</v>
      </c>
      <c r="K177" s="50" t="s">
        <v>185</v>
      </c>
      <c r="L177" s="34" t="s">
        <v>1682</v>
      </c>
      <c r="M177" s="36" t="s">
        <v>490</v>
      </c>
      <c r="N177" s="22"/>
      <c r="O177" s="21"/>
      <c r="P177" s="19">
        <f t="shared" si="11"/>
        <v>0</v>
      </c>
      <c r="Q177" s="19">
        <f t="shared" si="12"/>
        <v>0</v>
      </c>
      <c r="R177" s="19">
        <f t="shared" si="13"/>
        <v>18.12405</v>
      </c>
      <c r="S177" s="19">
        <f t="shared" si="14"/>
        <v>49.280666666666669</v>
      </c>
    </row>
    <row r="178" spans="2:19">
      <c r="B178" s="20">
        <f t="shared" si="10"/>
        <v>176</v>
      </c>
      <c r="C178" s="66">
        <v>2834</v>
      </c>
      <c r="D178" s="65" t="s">
        <v>2496</v>
      </c>
      <c r="E178" s="45" t="s">
        <v>491</v>
      </c>
      <c r="F178" s="46">
        <v>741</v>
      </c>
      <c r="G178" s="47">
        <v>153</v>
      </c>
      <c r="H178" s="48" t="s">
        <v>1445</v>
      </c>
      <c r="I178" s="49">
        <v>5.4</v>
      </c>
      <c r="J178" s="59" t="s">
        <v>29</v>
      </c>
      <c r="K178" s="50" t="s">
        <v>31</v>
      </c>
      <c r="L178" s="34" t="s">
        <v>1693</v>
      </c>
      <c r="M178" s="36" t="s">
        <v>492</v>
      </c>
      <c r="N178" s="22"/>
      <c r="O178" s="21"/>
      <c r="P178" s="19">
        <f t="shared" si="11"/>
        <v>0</v>
      </c>
      <c r="Q178" s="19">
        <f t="shared" si="12"/>
        <v>0</v>
      </c>
      <c r="R178" s="19">
        <f t="shared" si="13"/>
        <v>14.329466666666667</v>
      </c>
      <c r="S178" s="19">
        <f t="shared" si="14"/>
        <v>48.9238</v>
      </c>
    </row>
    <row r="179" spans="2:19">
      <c r="B179" s="20">
        <f t="shared" si="10"/>
        <v>177</v>
      </c>
      <c r="C179" s="66">
        <v>4728</v>
      </c>
      <c r="D179" s="65" t="s">
        <v>2495</v>
      </c>
      <c r="E179" s="45" t="s">
        <v>493</v>
      </c>
      <c r="F179" s="46">
        <v>640.1</v>
      </c>
      <c r="G179" s="47">
        <v>153</v>
      </c>
      <c r="H179" s="48" t="s">
        <v>1446</v>
      </c>
      <c r="I179" s="49">
        <v>5.2</v>
      </c>
      <c r="J179" s="59" t="s">
        <v>173</v>
      </c>
      <c r="K179" s="50" t="s">
        <v>31</v>
      </c>
      <c r="L179" s="34" t="s">
        <v>1693</v>
      </c>
      <c r="M179" s="36" t="s">
        <v>494</v>
      </c>
      <c r="N179" s="22"/>
      <c r="O179" s="21"/>
      <c r="P179" s="19">
        <f t="shared" si="11"/>
        <v>0</v>
      </c>
      <c r="Q179" s="19">
        <f t="shared" si="12"/>
        <v>0</v>
      </c>
      <c r="R179" s="19">
        <f t="shared" si="13"/>
        <v>14.116666666666667</v>
      </c>
      <c r="S179" s="19">
        <f t="shared" si="14"/>
        <v>49.123049999999999</v>
      </c>
    </row>
    <row r="180" spans="2:19">
      <c r="B180" s="20">
        <f t="shared" si="10"/>
        <v>178</v>
      </c>
      <c r="C180" s="66">
        <v>3991</v>
      </c>
      <c r="D180" s="65" t="s">
        <v>2494</v>
      </c>
      <c r="E180" s="51" t="s">
        <v>260</v>
      </c>
      <c r="F180" s="46">
        <v>606</v>
      </c>
      <c r="G180" s="47">
        <v>153</v>
      </c>
      <c r="H180" s="48" t="s">
        <v>1723</v>
      </c>
      <c r="I180" s="49">
        <v>2.2999999999999998</v>
      </c>
      <c r="J180" s="59" t="s">
        <v>55</v>
      </c>
      <c r="K180" s="50" t="s">
        <v>23</v>
      </c>
      <c r="L180" s="34" t="s">
        <v>1683</v>
      </c>
      <c r="M180" s="36" t="s">
        <v>2493</v>
      </c>
      <c r="N180" s="22"/>
      <c r="O180" s="21"/>
      <c r="P180" s="19">
        <f t="shared" si="11"/>
        <v>0</v>
      </c>
      <c r="Q180" s="19">
        <f t="shared" si="12"/>
        <v>0</v>
      </c>
      <c r="R180" s="19">
        <f t="shared" si="13"/>
        <v>18.140633333333334</v>
      </c>
      <c r="S180" s="19">
        <f t="shared" si="14"/>
        <v>49.552633333333333</v>
      </c>
    </row>
    <row r="181" spans="2:19">
      <c r="B181" s="20">
        <f t="shared" si="10"/>
        <v>179</v>
      </c>
      <c r="C181" s="66">
        <v>1736</v>
      </c>
      <c r="D181" s="65" t="s">
        <v>2492</v>
      </c>
      <c r="E181" s="45" t="s">
        <v>202</v>
      </c>
      <c r="F181" s="46">
        <v>723.5</v>
      </c>
      <c r="G181" s="47">
        <v>151.5</v>
      </c>
      <c r="H181" s="48" t="s">
        <v>1452</v>
      </c>
      <c r="I181" s="49">
        <v>12.9</v>
      </c>
      <c r="J181" s="59" t="s">
        <v>297</v>
      </c>
      <c r="K181" s="50" t="s">
        <v>74</v>
      </c>
      <c r="L181" s="34" t="s">
        <v>1681</v>
      </c>
      <c r="M181" s="36" t="s">
        <v>2491</v>
      </c>
      <c r="N181" s="22"/>
      <c r="O181" s="21"/>
      <c r="P181" s="19">
        <f t="shared" si="11"/>
        <v>0</v>
      </c>
      <c r="Q181" s="19">
        <f t="shared" si="12"/>
        <v>0</v>
      </c>
      <c r="R181" s="19">
        <f t="shared" si="13"/>
        <v>14.104233333333333</v>
      </c>
      <c r="S181" s="19">
        <f t="shared" si="14"/>
        <v>50.791316666666667</v>
      </c>
    </row>
    <row r="182" spans="2:19">
      <c r="B182" s="20">
        <f t="shared" si="10"/>
        <v>180</v>
      </c>
      <c r="C182" s="66">
        <v>4729</v>
      </c>
      <c r="D182" s="65" t="s">
        <v>2490</v>
      </c>
      <c r="E182" s="51" t="s">
        <v>52</v>
      </c>
      <c r="F182" s="46">
        <v>662</v>
      </c>
      <c r="G182" s="47">
        <v>152</v>
      </c>
      <c r="H182" s="48" t="s">
        <v>1447</v>
      </c>
      <c r="I182" s="49">
        <v>4.8</v>
      </c>
      <c r="J182" s="59" t="s">
        <v>495</v>
      </c>
      <c r="K182" s="50" t="s">
        <v>496</v>
      </c>
      <c r="L182" s="34" t="s">
        <v>1692</v>
      </c>
      <c r="M182" s="36" t="s">
        <v>497</v>
      </c>
      <c r="N182" s="22"/>
      <c r="O182" s="21"/>
      <c r="P182" s="19">
        <f t="shared" si="11"/>
        <v>0</v>
      </c>
      <c r="Q182" s="19">
        <f t="shared" si="12"/>
        <v>0</v>
      </c>
      <c r="R182" s="19">
        <f t="shared" si="13"/>
        <v>12.761133333333333</v>
      </c>
      <c r="S182" s="19">
        <f t="shared" si="14"/>
        <v>49.599450000000004</v>
      </c>
    </row>
    <row r="183" spans="2:19">
      <c r="B183" s="20">
        <f t="shared" si="10"/>
        <v>181</v>
      </c>
      <c r="C183" s="66">
        <v>4730</v>
      </c>
      <c r="D183" s="65" t="s">
        <v>2489</v>
      </c>
      <c r="E183" s="45" t="s">
        <v>498</v>
      </c>
      <c r="F183" s="46">
        <v>630</v>
      </c>
      <c r="G183" s="47">
        <v>152</v>
      </c>
      <c r="H183" s="48" t="s">
        <v>1448</v>
      </c>
      <c r="I183" s="49">
        <v>7.6</v>
      </c>
      <c r="J183" s="59" t="s">
        <v>499</v>
      </c>
      <c r="K183" s="50" t="s">
        <v>280</v>
      </c>
      <c r="L183" s="34" t="s">
        <v>1687</v>
      </c>
      <c r="M183" s="36" t="s">
        <v>500</v>
      </c>
      <c r="N183" s="22"/>
      <c r="O183" s="21"/>
      <c r="P183" s="19">
        <f t="shared" si="11"/>
        <v>0</v>
      </c>
      <c r="Q183" s="19">
        <f t="shared" si="12"/>
        <v>0</v>
      </c>
      <c r="R183" s="19">
        <f t="shared" si="13"/>
        <v>15.557</v>
      </c>
      <c r="S183" s="19">
        <f t="shared" si="14"/>
        <v>50.5623</v>
      </c>
    </row>
    <row r="184" spans="2:19">
      <c r="B184" s="20">
        <f t="shared" si="10"/>
        <v>182</v>
      </c>
      <c r="C184" s="66">
        <v>4691</v>
      </c>
      <c r="D184" s="65" t="s">
        <v>2488</v>
      </c>
      <c r="E184" s="45" t="s">
        <v>300</v>
      </c>
      <c r="F184" s="46">
        <v>610</v>
      </c>
      <c r="G184" s="47">
        <v>152</v>
      </c>
      <c r="H184" s="48" t="s">
        <v>1277</v>
      </c>
      <c r="I184" s="49">
        <v>2.5</v>
      </c>
      <c r="J184" s="59" t="s">
        <v>301</v>
      </c>
      <c r="K184" s="50" t="s">
        <v>34</v>
      </c>
      <c r="L184" s="34" t="s">
        <v>1685</v>
      </c>
      <c r="M184" s="36" t="s">
        <v>302</v>
      </c>
      <c r="N184" s="22"/>
      <c r="O184" s="21"/>
      <c r="P184" s="19">
        <f t="shared" si="11"/>
        <v>0</v>
      </c>
      <c r="Q184" s="19">
        <f t="shared" si="12"/>
        <v>0</v>
      </c>
      <c r="R184" s="19">
        <f t="shared" si="13"/>
        <v>12.846583333333333</v>
      </c>
      <c r="S184" s="19">
        <f t="shared" si="14"/>
        <v>50.204000000000001</v>
      </c>
    </row>
    <row r="185" spans="2:19">
      <c r="B185" s="20">
        <f t="shared" si="10"/>
        <v>183</v>
      </c>
      <c r="C185" s="66">
        <v>3541</v>
      </c>
      <c r="D185" s="65" t="s">
        <v>2487</v>
      </c>
      <c r="E185" s="45" t="s">
        <v>501</v>
      </c>
      <c r="F185" s="46">
        <v>446</v>
      </c>
      <c r="G185" s="47">
        <v>152</v>
      </c>
      <c r="H185" s="48" t="s">
        <v>1283</v>
      </c>
      <c r="I185" s="49">
        <v>3</v>
      </c>
      <c r="J185" s="59" t="s">
        <v>310</v>
      </c>
      <c r="K185" s="50" t="s">
        <v>60</v>
      </c>
      <c r="L185" s="34" t="s">
        <v>1687</v>
      </c>
      <c r="M185" s="36" t="s">
        <v>502</v>
      </c>
      <c r="N185" s="22"/>
      <c r="O185" s="21"/>
      <c r="P185" s="19">
        <f t="shared" si="11"/>
        <v>0</v>
      </c>
      <c r="Q185" s="19">
        <f t="shared" si="12"/>
        <v>0</v>
      </c>
      <c r="R185" s="19">
        <f t="shared" si="13"/>
        <v>14.6629</v>
      </c>
      <c r="S185" s="19">
        <f t="shared" si="14"/>
        <v>50.58936666666667</v>
      </c>
    </row>
    <row r="186" spans="2:19">
      <c r="B186" s="20">
        <f t="shared" si="10"/>
        <v>184</v>
      </c>
      <c r="C186" s="66">
        <v>1902</v>
      </c>
      <c r="D186" s="65" t="s">
        <v>2483</v>
      </c>
      <c r="E186" s="51" t="s">
        <v>511</v>
      </c>
      <c r="F186" s="46">
        <v>950</v>
      </c>
      <c r="G186" s="47">
        <v>151</v>
      </c>
      <c r="H186" s="48" t="s">
        <v>1275</v>
      </c>
      <c r="I186" s="49">
        <v>1.8</v>
      </c>
      <c r="J186" s="59" t="s">
        <v>512</v>
      </c>
      <c r="K186" s="50" t="s">
        <v>185</v>
      </c>
      <c r="L186" s="34" t="s">
        <v>1682</v>
      </c>
      <c r="M186" s="36" t="s">
        <v>513</v>
      </c>
      <c r="N186" s="22"/>
      <c r="O186" s="21"/>
      <c r="P186" s="19">
        <f t="shared" si="11"/>
        <v>0</v>
      </c>
      <c r="Q186" s="19">
        <f t="shared" si="12"/>
        <v>0</v>
      </c>
      <c r="R186" s="19">
        <f t="shared" si="13"/>
        <v>18.395250000000001</v>
      </c>
      <c r="S186" s="19">
        <f t="shared" si="14"/>
        <v>49.356416666666668</v>
      </c>
    </row>
    <row r="187" spans="2:19">
      <c r="B187" s="20">
        <f t="shared" si="10"/>
        <v>185</v>
      </c>
      <c r="C187" s="66">
        <v>2545</v>
      </c>
      <c r="D187" s="65" t="s">
        <v>2482</v>
      </c>
      <c r="E187" s="51" t="s">
        <v>506</v>
      </c>
      <c r="F187" s="46">
        <v>922</v>
      </c>
      <c r="G187" s="47">
        <v>151</v>
      </c>
      <c r="H187" s="48" t="s">
        <v>1450</v>
      </c>
      <c r="I187" s="49">
        <v>4</v>
      </c>
      <c r="J187" s="59" t="s">
        <v>507</v>
      </c>
      <c r="K187" s="50" t="s">
        <v>123</v>
      </c>
      <c r="L187" s="34" t="s">
        <v>1686</v>
      </c>
      <c r="M187" s="36" t="s">
        <v>508</v>
      </c>
      <c r="N187" s="22"/>
      <c r="O187" s="21"/>
      <c r="P187" s="19">
        <f t="shared" si="11"/>
        <v>0</v>
      </c>
      <c r="Q187" s="19">
        <f t="shared" si="12"/>
        <v>0</v>
      </c>
      <c r="R187" s="19">
        <f t="shared" si="13"/>
        <v>17.2502</v>
      </c>
      <c r="S187" s="19">
        <f t="shared" si="14"/>
        <v>50.231100000000005</v>
      </c>
    </row>
    <row r="188" spans="2:19">
      <c r="B188" s="20">
        <f t="shared" si="10"/>
        <v>186</v>
      </c>
      <c r="C188" s="66">
        <v>3883</v>
      </c>
      <c r="D188" s="65" t="s">
        <v>2481</v>
      </c>
      <c r="E188" s="45" t="s">
        <v>509</v>
      </c>
      <c r="F188" s="46">
        <v>689</v>
      </c>
      <c r="G188" s="47">
        <v>151</v>
      </c>
      <c r="H188" s="48" t="s">
        <v>1285</v>
      </c>
      <c r="I188" s="49">
        <v>2.8</v>
      </c>
      <c r="J188" s="59" t="s">
        <v>176</v>
      </c>
      <c r="K188" s="50" t="s">
        <v>9</v>
      </c>
      <c r="L188" s="34" t="s">
        <v>1681</v>
      </c>
      <c r="M188" s="36" t="s">
        <v>510</v>
      </c>
      <c r="N188" s="22"/>
      <c r="O188" s="21"/>
      <c r="P188" s="19">
        <f t="shared" si="11"/>
        <v>0</v>
      </c>
      <c r="Q188" s="19">
        <f t="shared" si="12"/>
        <v>0</v>
      </c>
      <c r="R188" s="19">
        <f t="shared" si="13"/>
        <v>13.912833333333333</v>
      </c>
      <c r="S188" s="19">
        <f t="shared" si="14"/>
        <v>50.512450000000001</v>
      </c>
    </row>
    <row r="189" spans="2:19">
      <c r="B189" s="20">
        <f t="shared" si="10"/>
        <v>187</v>
      </c>
      <c r="C189" s="66">
        <v>4732</v>
      </c>
      <c r="D189" s="65" t="s">
        <v>2480</v>
      </c>
      <c r="E189" s="51" t="s">
        <v>516</v>
      </c>
      <c r="F189" s="46">
        <v>828</v>
      </c>
      <c r="G189" s="47">
        <v>150</v>
      </c>
      <c r="H189" s="48" t="s">
        <v>1451</v>
      </c>
      <c r="I189" s="49">
        <v>7</v>
      </c>
      <c r="J189" s="59" t="s">
        <v>102</v>
      </c>
      <c r="K189" s="50" t="s">
        <v>103</v>
      </c>
      <c r="L189" s="34" t="s">
        <v>1685</v>
      </c>
      <c r="M189" s="36" t="s">
        <v>517</v>
      </c>
      <c r="N189" s="22"/>
      <c r="O189" s="21"/>
      <c r="P189" s="19">
        <f t="shared" si="11"/>
        <v>0</v>
      </c>
      <c r="Q189" s="19">
        <f t="shared" si="12"/>
        <v>0</v>
      </c>
      <c r="R189" s="19">
        <f t="shared" si="13"/>
        <v>13.078149999999999</v>
      </c>
      <c r="S189" s="19">
        <f t="shared" si="14"/>
        <v>50.31935</v>
      </c>
    </row>
    <row r="190" spans="2:19">
      <c r="B190" s="20">
        <f t="shared" si="10"/>
        <v>188</v>
      </c>
      <c r="C190" s="66">
        <v>4733</v>
      </c>
      <c r="D190" s="65" t="s">
        <v>2479</v>
      </c>
      <c r="E190" s="51" t="s">
        <v>212</v>
      </c>
      <c r="F190" s="46">
        <v>668</v>
      </c>
      <c r="G190" s="47">
        <v>150</v>
      </c>
      <c r="H190" s="48" t="s">
        <v>1286</v>
      </c>
      <c r="I190" s="49">
        <v>4</v>
      </c>
      <c r="J190" s="59" t="s">
        <v>17</v>
      </c>
      <c r="K190" s="50" t="s">
        <v>444</v>
      </c>
      <c r="L190" s="34" t="s">
        <v>1692</v>
      </c>
      <c r="M190" s="36" t="s">
        <v>518</v>
      </c>
      <c r="N190" s="22"/>
      <c r="O190" s="21"/>
      <c r="P190" s="19">
        <f t="shared" si="11"/>
        <v>0</v>
      </c>
      <c r="Q190" s="19">
        <f t="shared" si="12"/>
        <v>0</v>
      </c>
      <c r="R190" s="19">
        <f t="shared" si="13"/>
        <v>12.882566666666667</v>
      </c>
      <c r="S190" s="19">
        <f t="shared" si="14"/>
        <v>49.373533333333334</v>
      </c>
    </row>
    <row r="191" spans="2:19">
      <c r="B191" s="20">
        <f t="shared" si="10"/>
        <v>189</v>
      </c>
      <c r="C191" s="66">
        <v>4738</v>
      </c>
      <c r="D191" s="65" t="s">
        <v>2478</v>
      </c>
      <c r="E191" s="45" t="s">
        <v>173</v>
      </c>
      <c r="F191" s="46">
        <v>667</v>
      </c>
      <c r="G191" s="47">
        <v>150</v>
      </c>
      <c r="H191" s="48" t="s">
        <v>1457</v>
      </c>
      <c r="I191" s="49">
        <v>7.5</v>
      </c>
      <c r="J191" s="59" t="s">
        <v>2395</v>
      </c>
      <c r="K191" s="50" t="s">
        <v>31</v>
      </c>
      <c r="L191" s="34" t="s">
        <v>1693</v>
      </c>
      <c r="M191" s="36" t="s">
        <v>528</v>
      </c>
      <c r="N191" s="22"/>
      <c r="O191" s="21"/>
      <c r="P191" s="19">
        <f t="shared" si="11"/>
        <v>0</v>
      </c>
      <c r="Q191" s="19">
        <f t="shared" si="12"/>
        <v>0</v>
      </c>
      <c r="R191" s="19">
        <f t="shared" si="13"/>
        <v>14.096383333333334</v>
      </c>
      <c r="S191" s="19">
        <f t="shared" si="14"/>
        <v>49.169199999999996</v>
      </c>
    </row>
    <row r="192" spans="2:19">
      <c r="B192" s="20">
        <f t="shared" si="10"/>
        <v>190</v>
      </c>
      <c r="C192" s="66">
        <v>3172</v>
      </c>
      <c r="D192" s="65" t="s">
        <v>2477</v>
      </c>
      <c r="E192" s="45" t="s">
        <v>605</v>
      </c>
      <c r="F192" s="46">
        <v>538</v>
      </c>
      <c r="G192" s="47">
        <v>150</v>
      </c>
      <c r="H192" s="48" t="s">
        <v>1275</v>
      </c>
      <c r="I192" s="49">
        <v>1.6</v>
      </c>
      <c r="J192" s="59" t="s">
        <v>606</v>
      </c>
      <c r="K192" s="50" t="s">
        <v>9</v>
      </c>
      <c r="L192" s="34" t="s">
        <v>1681</v>
      </c>
      <c r="M192" s="36" t="s">
        <v>607</v>
      </c>
      <c r="N192" s="22"/>
      <c r="O192" s="21"/>
      <c r="P192" s="19">
        <f t="shared" si="11"/>
        <v>0</v>
      </c>
      <c r="Q192" s="19">
        <f t="shared" si="12"/>
        <v>0</v>
      </c>
      <c r="R192" s="19">
        <f t="shared" si="13"/>
        <v>14.433633333333333</v>
      </c>
      <c r="S192" s="19">
        <f t="shared" si="14"/>
        <v>50.791466666666665</v>
      </c>
    </row>
    <row r="193" spans="2:19">
      <c r="B193" s="20">
        <f t="shared" si="10"/>
        <v>191</v>
      </c>
      <c r="C193" s="66">
        <v>4734</v>
      </c>
      <c r="D193" s="65" t="s">
        <v>2476</v>
      </c>
      <c r="E193" s="45" t="s">
        <v>519</v>
      </c>
      <c r="F193" s="46">
        <v>505</v>
      </c>
      <c r="G193" s="47">
        <v>150</v>
      </c>
      <c r="H193" s="48" t="s">
        <v>1453</v>
      </c>
      <c r="I193" s="49">
        <v>3.6</v>
      </c>
      <c r="J193" s="59" t="s">
        <v>118</v>
      </c>
      <c r="K193" s="50" t="s">
        <v>9</v>
      </c>
      <c r="L193" s="34" t="s">
        <v>1681</v>
      </c>
      <c r="M193" s="36" t="s">
        <v>520</v>
      </c>
      <c r="N193" s="22"/>
      <c r="O193" s="21"/>
      <c r="P193" s="19">
        <f t="shared" si="11"/>
        <v>0</v>
      </c>
      <c r="Q193" s="19">
        <f t="shared" si="12"/>
        <v>0</v>
      </c>
      <c r="R193" s="19">
        <f t="shared" si="13"/>
        <v>13.977650000000001</v>
      </c>
      <c r="S193" s="19">
        <f t="shared" si="14"/>
        <v>50.506866666666667</v>
      </c>
    </row>
    <row r="194" spans="2:19">
      <c r="B194" s="20">
        <f t="shared" si="10"/>
        <v>192</v>
      </c>
      <c r="C194" s="66">
        <v>4737</v>
      </c>
      <c r="D194" s="65" t="s">
        <v>2473</v>
      </c>
      <c r="E194" s="51" t="s">
        <v>460</v>
      </c>
      <c r="F194" s="46">
        <v>817</v>
      </c>
      <c r="G194" s="47">
        <v>149</v>
      </c>
      <c r="H194" s="48" t="s">
        <v>1456</v>
      </c>
      <c r="I194" s="49">
        <v>12.6</v>
      </c>
      <c r="J194" s="59" t="s">
        <v>326</v>
      </c>
      <c r="K194" s="50" t="s">
        <v>34</v>
      </c>
      <c r="L194" s="34" t="s">
        <v>1685</v>
      </c>
      <c r="M194" s="36" t="s">
        <v>527</v>
      </c>
      <c r="N194" s="22"/>
      <c r="O194" s="21"/>
      <c r="P194" s="19">
        <f t="shared" si="11"/>
        <v>0</v>
      </c>
      <c r="Q194" s="19">
        <f t="shared" si="12"/>
        <v>0</v>
      </c>
      <c r="R194" s="19">
        <f t="shared" si="13"/>
        <v>12.89395</v>
      </c>
      <c r="S194" s="19">
        <f t="shared" si="14"/>
        <v>50.118266666666671</v>
      </c>
    </row>
    <row r="195" spans="2:19">
      <c r="B195" s="20">
        <f t="shared" ref="B195:B258" si="15">ROW()-ROW($B$2)</f>
        <v>193</v>
      </c>
      <c r="C195" s="66">
        <v>2978</v>
      </c>
      <c r="D195" s="65" t="s">
        <v>2472</v>
      </c>
      <c r="E195" s="45" t="s">
        <v>529</v>
      </c>
      <c r="F195" s="46">
        <v>642</v>
      </c>
      <c r="G195" s="47">
        <v>149</v>
      </c>
      <c r="H195" s="48" t="s">
        <v>1458</v>
      </c>
      <c r="I195" s="49">
        <v>5.4</v>
      </c>
      <c r="J195" s="59" t="s">
        <v>254</v>
      </c>
      <c r="K195" s="50" t="s">
        <v>280</v>
      </c>
      <c r="L195" s="34" t="s">
        <v>1687</v>
      </c>
      <c r="M195" s="36" t="s">
        <v>530</v>
      </c>
      <c r="N195" s="22"/>
      <c r="O195" s="21"/>
      <c r="P195" s="19">
        <f t="shared" ref="P195:P258" si="16">IF(R195=0,VALUE(MID(M195,14,2))+VALUE(MID(M195,18,2))/60+VALUE(MID(M195,21,3))/1000/60,0)</f>
        <v>0</v>
      </c>
      <c r="Q195" s="19">
        <f t="shared" ref="Q195:Q258" si="17">IF(R195=0,VALUE(MID(M195,2,2))+VALUE(MID(M195,6,2))/60+VALUE(MID(M195,9,3))/1000/60,0)</f>
        <v>0</v>
      </c>
      <c r="R195" s="19">
        <f t="shared" ref="R195:R258" si="18">IF(N195="",VALUE(MID(M195,14,2))+VALUE(MID(M195,18,2))/60+VALUE(MID(M195,21,3))/1000/60,0)</f>
        <v>15.445883333333333</v>
      </c>
      <c r="S195" s="19">
        <f t="shared" ref="S195:S258" si="19">IF(N195="",VALUE(MID(M195,2,2))+VALUE(MID(M195,6,2))/60+VALUE(MID(M195,9,3))/1000/60,0)</f>
        <v>50.493316666666665</v>
      </c>
    </row>
    <row r="196" spans="2:19">
      <c r="B196" s="20">
        <f t="shared" si="15"/>
        <v>194</v>
      </c>
      <c r="C196" s="66">
        <v>4736</v>
      </c>
      <c r="D196" s="65" t="s">
        <v>2471</v>
      </c>
      <c r="E196" s="45" t="s">
        <v>524</v>
      </c>
      <c r="F196" s="46">
        <v>473</v>
      </c>
      <c r="G196" s="47">
        <v>149</v>
      </c>
      <c r="H196" s="48" t="s">
        <v>1455</v>
      </c>
      <c r="I196" s="49">
        <v>1.9</v>
      </c>
      <c r="J196" s="59" t="s">
        <v>58</v>
      </c>
      <c r="K196" s="50" t="s">
        <v>60</v>
      </c>
      <c r="L196" s="34" t="s">
        <v>1687</v>
      </c>
      <c r="M196" s="36" t="s">
        <v>525</v>
      </c>
      <c r="N196" s="22"/>
      <c r="O196" s="21"/>
      <c r="P196" s="19">
        <f t="shared" si="16"/>
        <v>0</v>
      </c>
      <c r="Q196" s="19">
        <f t="shared" si="17"/>
        <v>0</v>
      </c>
      <c r="R196" s="19">
        <f t="shared" si="18"/>
        <v>14.7628</v>
      </c>
      <c r="S196" s="19">
        <f t="shared" si="19"/>
        <v>50.695183333333333</v>
      </c>
    </row>
    <row r="197" spans="2:19">
      <c r="B197" s="20">
        <f t="shared" si="15"/>
        <v>195</v>
      </c>
      <c r="C197" s="66">
        <v>4286</v>
      </c>
      <c r="D197" s="65" t="s">
        <v>2470</v>
      </c>
      <c r="E197" s="51" t="s">
        <v>531</v>
      </c>
      <c r="F197" s="46">
        <v>463</v>
      </c>
      <c r="G197" s="47">
        <v>149</v>
      </c>
      <c r="H197" s="48" t="s">
        <v>1459</v>
      </c>
      <c r="I197" s="49">
        <v>3.5</v>
      </c>
      <c r="J197" s="59" t="s">
        <v>369</v>
      </c>
      <c r="K197" s="50" t="s">
        <v>532</v>
      </c>
      <c r="L197" s="34" t="s">
        <v>1691</v>
      </c>
      <c r="M197" s="36" t="s">
        <v>533</v>
      </c>
      <c r="N197" s="22"/>
      <c r="O197" s="21"/>
      <c r="P197" s="19">
        <f t="shared" si="16"/>
        <v>0</v>
      </c>
      <c r="Q197" s="19">
        <f t="shared" si="17"/>
        <v>0</v>
      </c>
      <c r="R197" s="19">
        <f t="shared" si="18"/>
        <v>16.551633333333335</v>
      </c>
      <c r="S197" s="19">
        <f t="shared" si="19"/>
        <v>49.273800000000001</v>
      </c>
    </row>
    <row r="198" spans="2:19">
      <c r="B198" s="20">
        <f t="shared" si="15"/>
        <v>196</v>
      </c>
      <c r="C198" s="66">
        <v>4739</v>
      </c>
      <c r="D198" s="65" t="s">
        <v>2467</v>
      </c>
      <c r="E198" s="51" t="s">
        <v>534</v>
      </c>
      <c r="F198" s="46">
        <v>681</v>
      </c>
      <c r="G198" s="47">
        <v>148</v>
      </c>
      <c r="H198" s="48" t="s">
        <v>1460</v>
      </c>
      <c r="I198" s="49">
        <v>3.8</v>
      </c>
      <c r="J198" s="59" t="s">
        <v>535</v>
      </c>
      <c r="K198" s="50" t="s">
        <v>356</v>
      </c>
      <c r="L198" s="34" t="s">
        <v>1692</v>
      </c>
      <c r="M198" s="36" t="s">
        <v>536</v>
      </c>
      <c r="N198" s="22"/>
      <c r="O198" s="21"/>
      <c r="P198" s="19">
        <f t="shared" si="16"/>
        <v>0</v>
      </c>
      <c r="Q198" s="19">
        <f t="shared" si="17"/>
        <v>0</v>
      </c>
      <c r="R198" s="19">
        <f t="shared" si="18"/>
        <v>12.799300000000001</v>
      </c>
      <c r="S198" s="19">
        <f t="shared" si="19"/>
        <v>49.880933333333331</v>
      </c>
    </row>
    <row r="199" spans="2:19">
      <c r="B199" s="20">
        <f t="shared" si="15"/>
        <v>197</v>
      </c>
      <c r="C199" s="66">
        <v>2449</v>
      </c>
      <c r="D199" s="65" t="s">
        <v>2466</v>
      </c>
      <c r="E199" s="51" t="s">
        <v>537</v>
      </c>
      <c r="F199" s="46">
        <v>496</v>
      </c>
      <c r="G199" s="47">
        <v>148</v>
      </c>
      <c r="H199" s="48" t="s">
        <v>1461</v>
      </c>
      <c r="I199" s="49">
        <v>2</v>
      </c>
      <c r="J199" s="59" t="s">
        <v>538</v>
      </c>
      <c r="K199" s="50" t="s">
        <v>23</v>
      </c>
      <c r="L199" s="34" t="s">
        <v>1683</v>
      </c>
      <c r="M199" s="36" t="s">
        <v>539</v>
      </c>
      <c r="N199" s="22"/>
      <c r="O199" s="21"/>
      <c r="P199" s="19">
        <f t="shared" si="16"/>
        <v>0</v>
      </c>
      <c r="Q199" s="19">
        <f t="shared" si="17"/>
        <v>0</v>
      </c>
      <c r="R199" s="19">
        <f t="shared" si="18"/>
        <v>17.9634</v>
      </c>
      <c r="S199" s="19">
        <f t="shared" si="19"/>
        <v>49.582933333333337</v>
      </c>
    </row>
    <row r="200" spans="2:19">
      <c r="B200" s="20">
        <f t="shared" si="15"/>
        <v>198</v>
      </c>
      <c r="C200" s="66">
        <v>4735</v>
      </c>
      <c r="D200" s="65" t="s">
        <v>2465</v>
      </c>
      <c r="E200" s="51" t="s">
        <v>521</v>
      </c>
      <c r="F200" s="46">
        <v>494</v>
      </c>
      <c r="G200" s="47">
        <v>148</v>
      </c>
      <c r="H200" s="48" t="s">
        <v>1454</v>
      </c>
      <c r="I200" s="49">
        <v>2.6</v>
      </c>
      <c r="J200" s="59" t="s">
        <v>522</v>
      </c>
      <c r="K200" s="50" t="s">
        <v>23</v>
      </c>
      <c r="L200" s="34" t="s">
        <v>1683</v>
      </c>
      <c r="M200" s="36" t="s">
        <v>523</v>
      </c>
      <c r="N200" s="22"/>
      <c r="O200" s="21"/>
      <c r="P200" s="19">
        <f t="shared" si="16"/>
        <v>0</v>
      </c>
      <c r="Q200" s="19">
        <f t="shared" si="17"/>
        <v>0</v>
      </c>
      <c r="R200" s="19">
        <f t="shared" si="18"/>
        <v>18.075883333333334</v>
      </c>
      <c r="S200" s="19">
        <f t="shared" si="19"/>
        <v>49.610366666666671</v>
      </c>
    </row>
    <row r="201" spans="2:19">
      <c r="B201" s="20">
        <f t="shared" si="15"/>
        <v>199</v>
      </c>
      <c r="C201" s="66">
        <v>3143</v>
      </c>
      <c r="D201" s="65" t="s">
        <v>2463</v>
      </c>
      <c r="E201" s="51" t="s">
        <v>541</v>
      </c>
      <c r="F201" s="46">
        <v>915</v>
      </c>
      <c r="G201" s="47">
        <v>147</v>
      </c>
      <c r="H201" s="48" t="s">
        <v>1272</v>
      </c>
      <c r="I201" s="49">
        <v>1.5</v>
      </c>
      <c r="J201" s="59" t="s">
        <v>542</v>
      </c>
      <c r="K201" s="50" t="s">
        <v>2</v>
      </c>
      <c r="L201" s="34" t="s">
        <v>1686</v>
      </c>
      <c r="M201" s="36" t="s">
        <v>543</v>
      </c>
      <c r="N201" s="22"/>
      <c r="O201" s="21"/>
      <c r="P201" s="19">
        <f t="shared" si="16"/>
        <v>0</v>
      </c>
      <c r="Q201" s="19">
        <f t="shared" si="17"/>
        <v>0</v>
      </c>
      <c r="R201" s="19">
        <f t="shared" si="18"/>
        <v>17.116133333333334</v>
      </c>
      <c r="S201" s="19">
        <f t="shared" si="19"/>
        <v>50.046499999999995</v>
      </c>
    </row>
    <row r="202" spans="2:19">
      <c r="B202" s="20">
        <f t="shared" si="15"/>
        <v>200</v>
      </c>
      <c r="C202" s="66">
        <v>3935</v>
      </c>
      <c r="D202" s="65" t="s">
        <v>2462</v>
      </c>
      <c r="E202" s="51" t="s">
        <v>544</v>
      </c>
      <c r="F202" s="46">
        <v>832</v>
      </c>
      <c r="G202" s="47">
        <v>147</v>
      </c>
      <c r="H202" s="48" t="s">
        <v>1288</v>
      </c>
      <c r="I202" s="49">
        <v>1.1000000000000001</v>
      </c>
      <c r="J202" s="59" t="s">
        <v>286</v>
      </c>
      <c r="K202" s="50" t="s">
        <v>4</v>
      </c>
      <c r="L202" s="34" t="s">
        <v>1683</v>
      </c>
      <c r="M202" s="36" t="s">
        <v>545</v>
      </c>
      <c r="N202" s="22"/>
      <c r="O202" s="21"/>
      <c r="P202" s="19">
        <f t="shared" si="16"/>
        <v>0</v>
      </c>
      <c r="Q202" s="19">
        <f t="shared" si="17"/>
        <v>0</v>
      </c>
      <c r="R202" s="19">
        <f t="shared" si="18"/>
        <v>18.46875</v>
      </c>
      <c r="S202" s="19">
        <f t="shared" si="19"/>
        <v>49.5077</v>
      </c>
    </row>
    <row r="203" spans="2:19">
      <c r="B203" s="20">
        <f t="shared" si="15"/>
        <v>201</v>
      </c>
      <c r="C203" s="66">
        <v>4740</v>
      </c>
      <c r="D203" s="65" t="s">
        <v>2461</v>
      </c>
      <c r="E203" s="45" t="s">
        <v>546</v>
      </c>
      <c r="F203" s="46">
        <v>825</v>
      </c>
      <c r="G203" s="47">
        <v>147</v>
      </c>
      <c r="H203" s="48" t="s">
        <v>1462</v>
      </c>
      <c r="I203" s="49">
        <v>17.100000000000001</v>
      </c>
      <c r="J203" s="59" t="s">
        <v>393</v>
      </c>
      <c r="K203" s="50" t="s">
        <v>356</v>
      </c>
      <c r="L203" s="34" t="s">
        <v>1685</v>
      </c>
      <c r="M203" s="36" t="s">
        <v>547</v>
      </c>
      <c r="N203" s="22"/>
      <c r="O203" s="21"/>
      <c r="P203" s="19">
        <f t="shared" si="16"/>
        <v>0</v>
      </c>
      <c r="Q203" s="19">
        <f t="shared" si="17"/>
        <v>0</v>
      </c>
      <c r="R203" s="19">
        <f t="shared" si="18"/>
        <v>13.002233333333333</v>
      </c>
      <c r="S203" s="19">
        <f t="shared" si="19"/>
        <v>50.014166666666668</v>
      </c>
    </row>
    <row r="204" spans="2:19">
      <c r="B204" s="20">
        <f t="shared" si="15"/>
        <v>202</v>
      </c>
      <c r="C204" s="66">
        <v>4741</v>
      </c>
      <c r="D204" s="65" t="s">
        <v>2460</v>
      </c>
      <c r="E204" s="51" t="s">
        <v>552</v>
      </c>
      <c r="F204" s="46">
        <v>706</v>
      </c>
      <c r="G204" s="47">
        <v>147</v>
      </c>
      <c r="H204" s="48" t="s">
        <v>1463</v>
      </c>
      <c r="I204" s="49">
        <v>10.5</v>
      </c>
      <c r="J204" s="59" t="s">
        <v>553</v>
      </c>
      <c r="K204" s="50" t="s">
        <v>554</v>
      </c>
      <c r="L204" s="34" t="s">
        <v>1692</v>
      </c>
      <c r="M204" s="36" t="s">
        <v>555</v>
      </c>
      <c r="N204" s="22"/>
      <c r="O204" s="21"/>
      <c r="P204" s="19">
        <f t="shared" si="16"/>
        <v>0</v>
      </c>
      <c r="Q204" s="19">
        <f t="shared" si="17"/>
        <v>0</v>
      </c>
      <c r="R204" s="19">
        <f t="shared" si="18"/>
        <v>13.549300000000001</v>
      </c>
      <c r="S204" s="19">
        <f t="shared" si="19"/>
        <v>49.414499999999997</v>
      </c>
    </row>
    <row r="205" spans="2:19">
      <c r="B205" s="20">
        <f t="shared" si="15"/>
        <v>203</v>
      </c>
      <c r="C205" s="66">
        <v>4742</v>
      </c>
      <c r="D205" s="65" t="s">
        <v>2459</v>
      </c>
      <c r="E205" s="51" t="s">
        <v>556</v>
      </c>
      <c r="F205" s="46">
        <v>685</v>
      </c>
      <c r="G205" s="47">
        <v>147</v>
      </c>
      <c r="H205" s="48" t="s">
        <v>1277</v>
      </c>
      <c r="I205" s="49">
        <v>4</v>
      </c>
      <c r="J205" s="59" t="s">
        <v>93</v>
      </c>
      <c r="K205" s="50" t="s">
        <v>220</v>
      </c>
      <c r="L205" s="34" t="s">
        <v>1693</v>
      </c>
      <c r="M205" s="36" t="s">
        <v>557</v>
      </c>
      <c r="N205" s="22"/>
      <c r="O205" s="21"/>
      <c r="P205" s="19">
        <f t="shared" si="16"/>
        <v>0</v>
      </c>
      <c r="Q205" s="19">
        <f t="shared" si="17"/>
        <v>0</v>
      </c>
      <c r="R205" s="19">
        <f t="shared" si="18"/>
        <v>14.845433333333334</v>
      </c>
      <c r="S205" s="19">
        <f t="shared" si="19"/>
        <v>48.779983333333334</v>
      </c>
    </row>
    <row r="206" spans="2:19">
      <c r="B206" s="20">
        <f t="shared" si="15"/>
        <v>204</v>
      </c>
      <c r="C206" s="66">
        <v>3166</v>
      </c>
      <c r="D206" s="65" t="s">
        <v>2458</v>
      </c>
      <c r="E206" s="45" t="s">
        <v>558</v>
      </c>
      <c r="F206" s="46">
        <v>844</v>
      </c>
      <c r="G206" s="47">
        <v>146</v>
      </c>
      <c r="H206" s="48" t="s">
        <v>1287</v>
      </c>
      <c r="I206" s="49">
        <v>2.1</v>
      </c>
      <c r="J206" s="59" t="s">
        <v>559</v>
      </c>
      <c r="K206" s="50" t="s">
        <v>48</v>
      </c>
      <c r="L206" s="34" t="s">
        <v>1682</v>
      </c>
      <c r="M206" s="36" t="s">
        <v>560</v>
      </c>
      <c r="N206" s="22"/>
      <c r="O206" s="21"/>
      <c r="P206" s="19">
        <f t="shared" si="16"/>
        <v>0</v>
      </c>
      <c r="Q206" s="19">
        <f t="shared" si="17"/>
        <v>0</v>
      </c>
      <c r="R206" s="19">
        <f t="shared" si="18"/>
        <v>17.768516666666667</v>
      </c>
      <c r="S206" s="19">
        <f t="shared" si="19"/>
        <v>49.376583333333336</v>
      </c>
    </row>
    <row r="207" spans="2:19">
      <c r="B207" s="20">
        <f t="shared" si="15"/>
        <v>205</v>
      </c>
      <c r="C207" s="66">
        <v>2971</v>
      </c>
      <c r="D207" s="65" t="s">
        <v>2457</v>
      </c>
      <c r="E207" s="45" t="s">
        <v>561</v>
      </c>
      <c r="F207" s="46">
        <v>744</v>
      </c>
      <c r="G207" s="47">
        <v>146</v>
      </c>
      <c r="H207" s="48" t="s">
        <v>1464</v>
      </c>
      <c r="I207" s="49">
        <v>27.3</v>
      </c>
      <c r="J207" s="59" t="s">
        <v>549</v>
      </c>
      <c r="K207" s="50" t="s">
        <v>550</v>
      </c>
      <c r="L207" s="34" t="s">
        <v>1690</v>
      </c>
      <c r="M207" s="36" t="s">
        <v>562</v>
      </c>
      <c r="N207" s="22"/>
      <c r="O207" s="21"/>
      <c r="P207" s="19">
        <f t="shared" si="16"/>
        <v>0</v>
      </c>
      <c r="Q207" s="19">
        <f t="shared" si="17"/>
        <v>0</v>
      </c>
      <c r="R207" s="19">
        <f t="shared" si="18"/>
        <v>15.003666666666666</v>
      </c>
      <c r="S207" s="19">
        <f t="shared" si="19"/>
        <v>49.535783333333335</v>
      </c>
    </row>
    <row r="208" spans="2:19">
      <c r="B208" s="20">
        <f t="shared" si="15"/>
        <v>206</v>
      </c>
      <c r="C208" s="66">
        <v>4244</v>
      </c>
      <c r="D208" s="65" t="s">
        <v>2456</v>
      </c>
      <c r="E208" s="51" t="s">
        <v>563</v>
      </c>
      <c r="F208" s="46">
        <v>334</v>
      </c>
      <c r="G208" s="47">
        <v>146</v>
      </c>
      <c r="H208" s="48" t="s">
        <v>1465</v>
      </c>
      <c r="I208" s="49">
        <v>8.8000000000000007</v>
      </c>
      <c r="J208" s="59" t="s">
        <v>564</v>
      </c>
      <c r="K208" s="50" t="s">
        <v>505</v>
      </c>
      <c r="L208" s="34" t="s">
        <v>1691</v>
      </c>
      <c r="M208" s="36" t="s">
        <v>565</v>
      </c>
      <c r="N208" s="22"/>
      <c r="O208" s="21"/>
      <c r="P208" s="19">
        <f t="shared" si="16"/>
        <v>0</v>
      </c>
      <c r="Q208" s="19">
        <f t="shared" si="17"/>
        <v>0</v>
      </c>
      <c r="R208" s="19">
        <f t="shared" si="18"/>
        <v>16.907833333333333</v>
      </c>
      <c r="S208" s="19">
        <f t="shared" si="19"/>
        <v>48.927466666666668</v>
      </c>
    </row>
    <row r="209" spans="2:19">
      <c r="B209" s="20">
        <f t="shared" si="15"/>
        <v>207</v>
      </c>
      <c r="C209" s="66">
        <v>3234</v>
      </c>
      <c r="D209" s="65" t="s">
        <v>2453</v>
      </c>
      <c r="E209" s="45" t="s">
        <v>80</v>
      </c>
      <c r="F209" s="46">
        <v>958</v>
      </c>
      <c r="G209" s="47">
        <v>145</v>
      </c>
      <c r="H209" s="48" t="s">
        <v>1394</v>
      </c>
      <c r="I209" s="49">
        <v>4.4000000000000004</v>
      </c>
      <c r="J209" s="59" t="s">
        <v>25</v>
      </c>
      <c r="K209" s="50" t="s">
        <v>12</v>
      </c>
      <c r="L209" s="34" t="s">
        <v>1684</v>
      </c>
      <c r="M209" s="36" t="s">
        <v>325</v>
      </c>
      <c r="N209" s="22"/>
      <c r="O209" s="21"/>
      <c r="P209" s="19">
        <f t="shared" si="16"/>
        <v>0</v>
      </c>
      <c r="Q209" s="19">
        <f t="shared" si="17"/>
        <v>0</v>
      </c>
      <c r="R209" s="19">
        <f t="shared" si="18"/>
        <v>16.709499999999998</v>
      </c>
      <c r="S209" s="19">
        <f t="shared" si="19"/>
        <v>50.009616666666666</v>
      </c>
    </row>
    <row r="210" spans="2:19">
      <c r="B210" s="20">
        <f t="shared" si="15"/>
        <v>208</v>
      </c>
      <c r="C210" s="66">
        <v>4743</v>
      </c>
      <c r="D210" s="65" t="s">
        <v>2452</v>
      </c>
      <c r="E210" s="51" t="s">
        <v>566</v>
      </c>
      <c r="F210" s="46">
        <v>933</v>
      </c>
      <c r="G210" s="47">
        <v>145</v>
      </c>
      <c r="H210" s="48" t="s">
        <v>1466</v>
      </c>
      <c r="I210" s="49">
        <v>3.1</v>
      </c>
      <c r="J210" s="59" t="s">
        <v>567</v>
      </c>
      <c r="K210" s="50" t="s">
        <v>20</v>
      </c>
      <c r="L210" s="34" t="s">
        <v>1693</v>
      </c>
      <c r="M210" s="36" t="s">
        <v>568</v>
      </c>
      <c r="N210" s="22"/>
      <c r="O210" s="21"/>
      <c r="P210" s="19">
        <f t="shared" si="16"/>
        <v>0</v>
      </c>
      <c r="Q210" s="19">
        <f t="shared" si="17"/>
        <v>0</v>
      </c>
      <c r="R210" s="19">
        <f t="shared" si="18"/>
        <v>14.263266666666667</v>
      </c>
      <c r="S210" s="19">
        <f t="shared" si="19"/>
        <v>48.632433333333331</v>
      </c>
    </row>
    <row r="211" spans="2:19">
      <c r="B211" s="20">
        <f t="shared" si="15"/>
        <v>209</v>
      </c>
      <c r="C211" s="66">
        <v>3083</v>
      </c>
      <c r="D211" s="65" t="s">
        <v>2451</v>
      </c>
      <c r="E211" s="45" t="s">
        <v>569</v>
      </c>
      <c r="F211" s="46">
        <v>827</v>
      </c>
      <c r="G211" s="47">
        <v>145</v>
      </c>
      <c r="H211" s="48" t="s">
        <v>1467</v>
      </c>
      <c r="I211" s="49">
        <v>10.199999999999999</v>
      </c>
      <c r="J211" s="59" t="s">
        <v>570</v>
      </c>
      <c r="K211" s="50" t="s">
        <v>77</v>
      </c>
      <c r="L211" s="34" t="s">
        <v>1689</v>
      </c>
      <c r="M211" s="36" t="s">
        <v>571</v>
      </c>
      <c r="N211" s="22"/>
      <c r="O211" s="21"/>
      <c r="P211" s="19">
        <f t="shared" si="16"/>
        <v>0</v>
      </c>
      <c r="Q211" s="19">
        <f t="shared" si="17"/>
        <v>0</v>
      </c>
      <c r="R211" s="19">
        <f t="shared" si="18"/>
        <v>13.777266666666668</v>
      </c>
      <c r="S211" s="19">
        <f t="shared" si="19"/>
        <v>49.567066666666669</v>
      </c>
    </row>
    <row r="212" spans="2:19">
      <c r="B212" s="20">
        <f t="shared" si="15"/>
        <v>210</v>
      </c>
      <c r="C212" s="66">
        <v>4744</v>
      </c>
      <c r="D212" s="65" t="s">
        <v>2450</v>
      </c>
      <c r="E212" s="45" t="s">
        <v>572</v>
      </c>
      <c r="F212" s="46">
        <v>819</v>
      </c>
      <c r="G212" s="47">
        <v>145</v>
      </c>
      <c r="H212" s="48" t="s">
        <v>1468</v>
      </c>
      <c r="I212" s="49">
        <v>7.1</v>
      </c>
      <c r="J212" s="59" t="s">
        <v>573</v>
      </c>
      <c r="K212" s="50" t="s">
        <v>6</v>
      </c>
      <c r="L212" s="34" t="s">
        <v>1685</v>
      </c>
      <c r="M212" s="36" t="s">
        <v>574</v>
      </c>
      <c r="N212" s="22"/>
      <c r="O212" s="21"/>
      <c r="P212" s="19">
        <f t="shared" si="16"/>
        <v>0</v>
      </c>
      <c r="Q212" s="19">
        <f t="shared" si="17"/>
        <v>0</v>
      </c>
      <c r="R212" s="19">
        <f t="shared" si="18"/>
        <v>12.439966666666667</v>
      </c>
      <c r="S212" s="19">
        <f t="shared" si="19"/>
        <v>50.3232</v>
      </c>
    </row>
    <row r="213" spans="2:19">
      <c r="B213" s="20">
        <f t="shared" si="15"/>
        <v>211</v>
      </c>
      <c r="C213" s="66">
        <v>1841</v>
      </c>
      <c r="D213" s="65" t="s">
        <v>2449</v>
      </c>
      <c r="E213" s="45" t="s">
        <v>578</v>
      </c>
      <c r="F213" s="46">
        <v>720</v>
      </c>
      <c r="G213" s="47">
        <v>145</v>
      </c>
      <c r="H213" s="48" t="s">
        <v>1272</v>
      </c>
      <c r="I213" s="49">
        <v>3.5</v>
      </c>
      <c r="J213" s="59" t="s">
        <v>579</v>
      </c>
      <c r="K213" s="50" t="s">
        <v>185</v>
      </c>
      <c r="L213" s="34" t="s">
        <v>1682</v>
      </c>
      <c r="M213" s="36" t="s">
        <v>580</v>
      </c>
      <c r="N213" s="22"/>
      <c r="O213" s="21"/>
      <c r="P213" s="19">
        <f t="shared" si="16"/>
        <v>0</v>
      </c>
      <c r="Q213" s="19">
        <f t="shared" si="17"/>
        <v>0</v>
      </c>
      <c r="R213" s="19">
        <f t="shared" si="18"/>
        <v>18.132433333333335</v>
      </c>
      <c r="S213" s="19">
        <f t="shared" si="19"/>
        <v>49.194749999999999</v>
      </c>
    </row>
    <row r="214" spans="2:19">
      <c r="B214" s="20">
        <f t="shared" si="15"/>
        <v>212</v>
      </c>
      <c r="C214" s="66">
        <v>4158</v>
      </c>
      <c r="D214" s="65" t="s">
        <v>2448</v>
      </c>
      <c r="E214" s="51" t="s">
        <v>582</v>
      </c>
      <c r="F214" s="46">
        <v>522</v>
      </c>
      <c r="G214" s="47">
        <v>145</v>
      </c>
      <c r="H214" s="48" t="s">
        <v>1471</v>
      </c>
      <c r="I214" s="49">
        <v>4</v>
      </c>
      <c r="J214" s="59" t="s">
        <v>583</v>
      </c>
      <c r="K214" s="50" t="s">
        <v>159</v>
      </c>
      <c r="L214" s="34" t="s">
        <v>1692</v>
      </c>
      <c r="M214" s="36" t="s">
        <v>584</v>
      </c>
      <c r="N214" s="22"/>
      <c r="O214" s="21"/>
      <c r="P214" s="19">
        <f t="shared" si="16"/>
        <v>0</v>
      </c>
      <c r="Q214" s="19">
        <f t="shared" si="17"/>
        <v>0</v>
      </c>
      <c r="R214" s="19">
        <f t="shared" si="18"/>
        <v>13.374583333333334</v>
      </c>
      <c r="S214" s="19">
        <f t="shared" si="19"/>
        <v>49.641633333333331</v>
      </c>
    </row>
    <row r="215" spans="2:19">
      <c r="B215" s="20">
        <f t="shared" si="15"/>
        <v>213</v>
      </c>
      <c r="C215" s="66">
        <v>3169</v>
      </c>
      <c r="D215" s="65" t="s">
        <v>2446</v>
      </c>
      <c r="E215" s="45" t="s">
        <v>676</v>
      </c>
      <c r="F215" s="46">
        <v>962</v>
      </c>
      <c r="G215" s="47">
        <v>144</v>
      </c>
      <c r="H215" s="48" t="s">
        <v>1498</v>
      </c>
      <c r="I215" s="49">
        <v>1.8</v>
      </c>
      <c r="J215" s="59" t="s">
        <v>195</v>
      </c>
      <c r="K215" s="50" t="s">
        <v>220</v>
      </c>
      <c r="L215" s="34" t="s">
        <v>1693</v>
      </c>
      <c r="M215" s="36" t="s">
        <v>2445</v>
      </c>
      <c r="N215" s="22"/>
      <c r="O215" s="21"/>
      <c r="P215" s="19">
        <f t="shared" si="16"/>
        <v>0</v>
      </c>
      <c r="Q215" s="19">
        <f t="shared" si="17"/>
        <v>0</v>
      </c>
      <c r="R215" s="19">
        <f t="shared" si="18"/>
        <v>14.719850000000001</v>
      </c>
      <c r="S215" s="19">
        <f t="shared" si="19"/>
        <v>48.730233333333338</v>
      </c>
    </row>
    <row r="216" spans="2:19">
      <c r="B216" s="20">
        <f t="shared" si="15"/>
        <v>214</v>
      </c>
      <c r="C216" s="66">
        <v>4746</v>
      </c>
      <c r="D216" s="65" t="s">
        <v>2444</v>
      </c>
      <c r="E216" s="51" t="s">
        <v>585</v>
      </c>
      <c r="F216" s="46">
        <v>802</v>
      </c>
      <c r="G216" s="47">
        <v>144</v>
      </c>
      <c r="H216" s="48" t="s">
        <v>1472</v>
      </c>
      <c r="I216" s="49">
        <v>3.4</v>
      </c>
      <c r="J216" s="59" t="s">
        <v>586</v>
      </c>
      <c r="K216" s="50" t="s">
        <v>31</v>
      </c>
      <c r="L216" s="34" t="s">
        <v>1692</v>
      </c>
      <c r="M216" s="36" t="s">
        <v>587</v>
      </c>
      <c r="N216" s="22"/>
      <c r="O216" s="21"/>
      <c r="P216" s="19">
        <f t="shared" si="16"/>
        <v>0</v>
      </c>
      <c r="Q216" s="19">
        <f t="shared" si="17"/>
        <v>0</v>
      </c>
      <c r="R216" s="19">
        <f t="shared" si="18"/>
        <v>13.469200000000001</v>
      </c>
      <c r="S216" s="19">
        <f t="shared" si="19"/>
        <v>49.193299999999994</v>
      </c>
    </row>
    <row r="217" spans="2:19">
      <c r="B217" s="20">
        <f t="shared" si="15"/>
        <v>215</v>
      </c>
      <c r="C217" s="66">
        <v>4747</v>
      </c>
      <c r="D217" s="65" t="s">
        <v>2443</v>
      </c>
      <c r="E217" s="51" t="s">
        <v>588</v>
      </c>
      <c r="F217" s="46">
        <v>589</v>
      </c>
      <c r="G217" s="47">
        <v>144</v>
      </c>
      <c r="H217" s="48" t="s">
        <v>1473</v>
      </c>
      <c r="I217" s="49">
        <v>6.1</v>
      </c>
      <c r="J217" s="59" t="s">
        <v>321</v>
      </c>
      <c r="K217" s="50" t="s">
        <v>42</v>
      </c>
      <c r="L217" s="34" t="s">
        <v>1686</v>
      </c>
      <c r="M217" s="36" t="s">
        <v>589</v>
      </c>
      <c r="N217" s="22"/>
      <c r="O217" s="21"/>
      <c r="P217" s="19">
        <f t="shared" si="16"/>
        <v>0</v>
      </c>
      <c r="Q217" s="19">
        <f t="shared" si="17"/>
        <v>0</v>
      </c>
      <c r="R217" s="19">
        <f t="shared" si="18"/>
        <v>16.973066666666664</v>
      </c>
      <c r="S217" s="19">
        <f t="shared" si="19"/>
        <v>49.870983333333335</v>
      </c>
    </row>
    <row r="218" spans="2:19">
      <c r="B218" s="20">
        <f t="shared" si="15"/>
        <v>216</v>
      </c>
      <c r="C218" s="66">
        <v>3403</v>
      </c>
      <c r="D218" s="65" t="s">
        <v>2442</v>
      </c>
      <c r="E218" s="51" t="s">
        <v>590</v>
      </c>
      <c r="F218" s="46">
        <v>542</v>
      </c>
      <c r="G218" s="47">
        <v>144</v>
      </c>
      <c r="H218" s="48" t="s">
        <v>1474</v>
      </c>
      <c r="I218" s="49">
        <v>1.5</v>
      </c>
      <c r="J218" s="59" t="s">
        <v>196</v>
      </c>
      <c r="K218" s="50" t="s">
        <v>135</v>
      </c>
      <c r="L218" s="34" t="s">
        <v>1682</v>
      </c>
      <c r="M218" s="36" t="s">
        <v>591</v>
      </c>
      <c r="N218" s="22"/>
      <c r="O218" s="21"/>
      <c r="P218" s="19">
        <f t="shared" si="16"/>
        <v>0</v>
      </c>
      <c r="Q218" s="19">
        <f t="shared" si="17"/>
        <v>0</v>
      </c>
      <c r="R218" s="19">
        <f t="shared" si="18"/>
        <v>17.729199999999999</v>
      </c>
      <c r="S218" s="19">
        <f t="shared" si="19"/>
        <v>49.149566666666665</v>
      </c>
    </row>
    <row r="219" spans="2:19">
      <c r="B219" s="20">
        <f t="shared" si="15"/>
        <v>217</v>
      </c>
      <c r="C219" s="66">
        <v>4748</v>
      </c>
      <c r="D219" s="65" t="s">
        <v>2441</v>
      </c>
      <c r="E219" s="45" t="s">
        <v>592</v>
      </c>
      <c r="F219" s="46">
        <v>721</v>
      </c>
      <c r="G219" s="47">
        <v>143</v>
      </c>
      <c r="H219" s="48" t="s">
        <v>1475</v>
      </c>
      <c r="I219" s="49">
        <v>3.2</v>
      </c>
      <c r="J219" s="59" t="s">
        <v>593</v>
      </c>
      <c r="K219" s="50" t="s">
        <v>12</v>
      </c>
      <c r="L219" s="34" t="s">
        <v>1684</v>
      </c>
      <c r="M219" s="36" t="s">
        <v>594</v>
      </c>
      <c r="N219" s="22"/>
      <c r="O219" s="21"/>
      <c r="P219" s="19">
        <f t="shared" si="16"/>
        <v>0</v>
      </c>
      <c r="Q219" s="19">
        <f t="shared" si="17"/>
        <v>0</v>
      </c>
      <c r="R219" s="19">
        <f t="shared" si="18"/>
        <v>16.596633333333333</v>
      </c>
      <c r="S219" s="19">
        <f t="shared" si="19"/>
        <v>50.078066666666672</v>
      </c>
    </row>
    <row r="220" spans="2:19">
      <c r="B220" s="20">
        <f t="shared" si="15"/>
        <v>218</v>
      </c>
      <c r="C220" s="66">
        <v>3212</v>
      </c>
      <c r="D220" s="65" t="s">
        <v>2440</v>
      </c>
      <c r="E220" s="45" t="s">
        <v>595</v>
      </c>
      <c r="F220" s="46">
        <v>651</v>
      </c>
      <c r="G220" s="47">
        <v>143</v>
      </c>
      <c r="H220" s="48" t="s">
        <v>1476</v>
      </c>
      <c r="I220" s="49">
        <v>5.7</v>
      </c>
      <c r="J220" s="59" t="s">
        <v>133</v>
      </c>
      <c r="K220" s="50" t="s">
        <v>135</v>
      </c>
      <c r="L220" s="34" t="s">
        <v>1682</v>
      </c>
      <c r="M220" s="36" t="s">
        <v>596</v>
      </c>
      <c r="N220" s="22"/>
      <c r="O220" s="21"/>
      <c r="P220" s="19">
        <f t="shared" si="16"/>
        <v>0</v>
      </c>
      <c r="Q220" s="19">
        <f t="shared" si="17"/>
        <v>0</v>
      </c>
      <c r="R220" s="19">
        <f t="shared" si="18"/>
        <v>17.938633333333332</v>
      </c>
      <c r="S220" s="19">
        <f t="shared" si="19"/>
        <v>49.269933333333334</v>
      </c>
    </row>
    <row r="221" spans="2:19">
      <c r="B221" s="20">
        <f t="shared" si="15"/>
        <v>219</v>
      </c>
      <c r="C221" s="66">
        <v>3914</v>
      </c>
      <c r="D221" s="65" t="s">
        <v>2439</v>
      </c>
      <c r="E221" s="51" t="s">
        <v>597</v>
      </c>
      <c r="F221" s="46">
        <v>601</v>
      </c>
      <c r="G221" s="47">
        <v>143</v>
      </c>
      <c r="H221" s="48" t="s">
        <v>1477</v>
      </c>
      <c r="I221" s="49">
        <v>4.2</v>
      </c>
      <c r="J221" s="59" t="s">
        <v>80</v>
      </c>
      <c r="K221" s="50" t="s">
        <v>9</v>
      </c>
      <c r="L221" s="34" t="s">
        <v>1681</v>
      </c>
      <c r="M221" s="36" t="s">
        <v>598</v>
      </c>
      <c r="N221" s="22"/>
      <c r="O221" s="21"/>
      <c r="P221" s="19">
        <f t="shared" si="16"/>
        <v>0</v>
      </c>
      <c r="Q221" s="19">
        <f t="shared" si="17"/>
        <v>0</v>
      </c>
      <c r="R221" s="19">
        <f t="shared" si="18"/>
        <v>14.1783</v>
      </c>
      <c r="S221" s="19">
        <f t="shared" si="19"/>
        <v>50.647433333333332</v>
      </c>
    </row>
    <row r="222" spans="2:19">
      <c r="B222" s="20">
        <f t="shared" si="15"/>
        <v>220</v>
      </c>
      <c r="C222" s="66">
        <v>4749</v>
      </c>
      <c r="D222" s="65" t="s">
        <v>2438</v>
      </c>
      <c r="E222" s="45" t="s">
        <v>599</v>
      </c>
      <c r="F222" s="46">
        <v>491</v>
      </c>
      <c r="G222" s="47">
        <v>143</v>
      </c>
      <c r="H222" s="48" t="s">
        <v>1724</v>
      </c>
      <c r="I222" s="49">
        <v>3.8</v>
      </c>
      <c r="J222" s="59" t="s">
        <v>235</v>
      </c>
      <c r="K222" s="50" t="s">
        <v>60</v>
      </c>
      <c r="L222" s="34" t="s">
        <v>1687</v>
      </c>
      <c r="M222" s="36" t="s">
        <v>600</v>
      </c>
      <c r="N222" s="22"/>
      <c r="O222" s="21"/>
      <c r="P222" s="19">
        <f t="shared" si="16"/>
        <v>0</v>
      </c>
      <c r="Q222" s="19">
        <f t="shared" si="17"/>
        <v>0</v>
      </c>
      <c r="R222" s="19">
        <f t="shared" si="18"/>
        <v>14.677683333333333</v>
      </c>
      <c r="S222" s="19">
        <f t="shared" si="19"/>
        <v>50.729033333333334</v>
      </c>
    </row>
    <row r="223" spans="2:19">
      <c r="B223" s="20">
        <f t="shared" si="15"/>
        <v>221</v>
      </c>
      <c r="C223" s="66">
        <v>4568</v>
      </c>
      <c r="D223" s="65" t="s">
        <v>2437</v>
      </c>
      <c r="E223" s="45" t="s">
        <v>601</v>
      </c>
      <c r="F223" s="46">
        <v>700</v>
      </c>
      <c r="G223" s="47">
        <v>142</v>
      </c>
      <c r="H223" s="48" t="s">
        <v>1272</v>
      </c>
      <c r="I223" s="49">
        <v>4.5</v>
      </c>
      <c r="J223" s="59" t="s">
        <v>131</v>
      </c>
      <c r="K223" s="50" t="s">
        <v>64</v>
      </c>
      <c r="L223" s="34" t="s">
        <v>1688</v>
      </c>
      <c r="M223" s="36" t="s">
        <v>602</v>
      </c>
      <c r="N223" s="22"/>
      <c r="O223" s="21"/>
      <c r="P223" s="19">
        <f t="shared" si="16"/>
        <v>0</v>
      </c>
      <c r="Q223" s="19">
        <f t="shared" si="17"/>
        <v>0</v>
      </c>
      <c r="R223" s="19">
        <f t="shared" si="18"/>
        <v>16.206966666666666</v>
      </c>
      <c r="S223" s="19">
        <f t="shared" si="19"/>
        <v>50.560833333333328</v>
      </c>
    </row>
    <row r="224" spans="2:19">
      <c r="B224" s="20">
        <f t="shared" si="15"/>
        <v>222</v>
      </c>
      <c r="C224" s="66">
        <v>4019</v>
      </c>
      <c r="D224" s="65" t="s">
        <v>2436</v>
      </c>
      <c r="E224" s="45" t="s">
        <v>603</v>
      </c>
      <c r="F224" s="46">
        <v>629</v>
      </c>
      <c r="G224" s="47">
        <v>142</v>
      </c>
      <c r="H224" s="48" t="s">
        <v>1289</v>
      </c>
      <c r="I224" s="49">
        <v>6</v>
      </c>
      <c r="J224" s="59" t="s">
        <v>284</v>
      </c>
      <c r="K224" s="50" t="s">
        <v>77</v>
      </c>
      <c r="L224" s="34" t="s">
        <v>1692</v>
      </c>
      <c r="M224" s="36" t="s">
        <v>604</v>
      </c>
      <c r="N224" s="22"/>
      <c r="O224" s="21"/>
      <c r="P224" s="19">
        <f t="shared" si="16"/>
        <v>0</v>
      </c>
      <c r="Q224" s="19">
        <f t="shared" si="17"/>
        <v>0</v>
      </c>
      <c r="R224" s="19">
        <f t="shared" si="18"/>
        <v>13.65785</v>
      </c>
      <c r="S224" s="19">
        <f t="shared" si="19"/>
        <v>49.738466666666667</v>
      </c>
    </row>
    <row r="225" spans="2:19">
      <c r="B225" s="20">
        <f t="shared" si="15"/>
        <v>223</v>
      </c>
      <c r="C225" s="66">
        <v>4150</v>
      </c>
      <c r="D225" s="65" t="s">
        <v>2435</v>
      </c>
      <c r="E225" s="45" t="s">
        <v>608</v>
      </c>
      <c r="F225" s="46">
        <v>355</v>
      </c>
      <c r="G225" s="47">
        <v>142</v>
      </c>
      <c r="H225" s="48" t="s">
        <v>1478</v>
      </c>
      <c r="I225" s="49">
        <v>8.9</v>
      </c>
      <c r="J225" s="59" t="s">
        <v>609</v>
      </c>
      <c r="K225" s="50" t="s">
        <v>610</v>
      </c>
      <c r="L225" s="34" t="s">
        <v>1691</v>
      </c>
      <c r="M225" s="36" t="s">
        <v>2434</v>
      </c>
      <c r="N225" s="22"/>
      <c r="O225" s="21"/>
      <c r="P225" s="19">
        <f t="shared" si="16"/>
        <v>0</v>
      </c>
      <c r="Q225" s="19">
        <f t="shared" si="17"/>
        <v>0</v>
      </c>
      <c r="R225" s="19">
        <f t="shared" si="18"/>
        <v>16.644683333333333</v>
      </c>
      <c r="S225" s="19">
        <f t="shared" si="19"/>
        <v>49.036650000000002</v>
      </c>
    </row>
    <row r="226" spans="2:19">
      <c r="B226" s="20">
        <f t="shared" si="15"/>
        <v>224</v>
      </c>
      <c r="C226" s="66">
        <v>3003</v>
      </c>
      <c r="D226" s="65" t="s">
        <v>2433</v>
      </c>
      <c r="E226" s="45" t="s">
        <v>372</v>
      </c>
      <c r="F226" s="46">
        <v>588</v>
      </c>
      <c r="G226" s="47">
        <v>141</v>
      </c>
      <c r="H226" s="48" t="s">
        <v>1504</v>
      </c>
      <c r="I226" s="49">
        <v>3.6</v>
      </c>
      <c r="J226" s="59" t="s">
        <v>693</v>
      </c>
      <c r="K226" s="50" t="s">
        <v>379</v>
      </c>
      <c r="L226" s="34" t="s">
        <v>1681</v>
      </c>
      <c r="M226" s="36" t="s">
        <v>2432</v>
      </c>
      <c r="N226" s="22"/>
      <c r="O226" s="21"/>
      <c r="P226" s="19">
        <f t="shared" si="16"/>
        <v>0</v>
      </c>
      <c r="Q226" s="19">
        <f t="shared" si="17"/>
        <v>0</v>
      </c>
      <c r="R226" s="19">
        <f t="shared" si="18"/>
        <v>14.465449999999999</v>
      </c>
      <c r="S226" s="19">
        <f t="shared" si="19"/>
        <v>50.93966666666666</v>
      </c>
    </row>
    <row r="227" spans="2:19">
      <c r="B227" s="20">
        <f t="shared" si="15"/>
        <v>225</v>
      </c>
      <c r="C227" s="66">
        <v>4247</v>
      </c>
      <c r="D227" s="65" t="s">
        <v>2431</v>
      </c>
      <c r="E227" s="51" t="s">
        <v>611</v>
      </c>
      <c r="F227" s="46">
        <v>518</v>
      </c>
      <c r="G227" s="47">
        <v>141</v>
      </c>
      <c r="H227" s="48" t="s">
        <v>1479</v>
      </c>
      <c r="I227" s="49">
        <v>1.2</v>
      </c>
      <c r="J227" s="59" t="s">
        <v>612</v>
      </c>
      <c r="K227" s="50" t="s">
        <v>81</v>
      </c>
      <c r="L227" s="34" t="s">
        <v>1691</v>
      </c>
      <c r="M227" s="36" t="s">
        <v>613</v>
      </c>
      <c r="N227" s="22"/>
      <c r="O227" s="21"/>
      <c r="P227" s="19">
        <f t="shared" si="16"/>
        <v>0</v>
      </c>
      <c r="Q227" s="19">
        <f t="shared" si="17"/>
        <v>0</v>
      </c>
      <c r="R227" s="19">
        <f t="shared" si="18"/>
        <v>16.36106666666667</v>
      </c>
      <c r="S227" s="19">
        <f t="shared" si="19"/>
        <v>49.418199999999999</v>
      </c>
    </row>
    <row r="228" spans="2:19">
      <c r="B228" s="20">
        <f t="shared" si="15"/>
        <v>226</v>
      </c>
      <c r="C228" s="66">
        <v>4750</v>
      </c>
      <c r="D228" s="65" t="s">
        <v>2430</v>
      </c>
      <c r="E228" s="45" t="s">
        <v>614</v>
      </c>
      <c r="F228" s="46">
        <v>496</v>
      </c>
      <c r="G228" s="47">
        <v>141</v>
      </c>
      <c r="H228" s="48" t="s">
        <v>1480</v>
      </c>
      <c r="I228" s="49">
        <v>1.7</v>
      </c>
      <c r="J228" s="59" t="s">
        <v>377</v>
      </c>
      <c r="K228" s="50" t="s">
        <v>19</v>
      </c>
      <c r="L228" s="34" t="s">
        <v>1687</v>
      </c>
      <c r="M228" s="36" t="s">
        <v>615</v>
      </c>
      <c r="N228" s="22"/>
      <c r="O228" s="21"/>
      <c r="P228" s="19">
        <f t="shared" si="16"/>
        <v>0</v>
      </c>
      <c r="Q228" s="19">
        <f t="shared" si="17"/>
        <v>0</v>
      </c>
      <c r="R228" s="19">
        <f t="shared" si="18"/>
        <v>14.971400000000001</v>
      </c>
      <c r="S228" s="19">
        <f t="shared" si="19"/>
        <v>50.795883333333329</v>
      </c>
    </row>
    <row r="229" spans="2:19">
      <c r="B229" s="20">
        <f t="shared" si="15"/>
        <v>227</v>
      </c>
      <c r="C229" s="66">
        <v>4241</v>
      </c>
      <c r="D229" s="65" t="s">
        <v>2429</v>
      </c>
      <c r="E229" s="45" t="s">
        <v>616</v>
      </c>
      <c r="F229" s="46">
        <v>479</v>
      </c>
      <c r="G229" s="47">
        <v>141</v>
      </c>
      <c r="H229" s="48" t="s">
        <v>1481</v>
      </c>
      <c r="I229" s="49">
        <v>8</v>
      </c>
      <c r="J229" s="59" t="s">
        <v>617</v>
      </c>
      <c r="K229" s="50" t="s">
        <v>532</v>
      </c>
      <c r="L229" s="34" t="s">
        <v>1691</v>
      </c>
      <c r="M229" s="36" t="s">
        <v>618</v>
      </c>
      <c r="N229" s="22"/>
      <c r="O229" s="21"/>
      <c r="P229" s="19">
        <f t="shared" si="16"/>
        <v>0</v>
      </c>
      <c r="Q229" s="19">
        <f t="shared" si="17"/>
        <v>0</v>
      </c>
      <c r="R229" s="19">
        <f t="shared" si="18"/>
        <v>16.447566666666667</v>
      </c>
      <c r="S229" s="19">
        <f t="shared" si="19"/>
        <v>49.212133333333334</v>
      </c>
    </row>
    <row r="230" spans="2:19">
      <c r="B230" s="20">
        <f t="shared" si="15"/>
        <v>228</v>
      </c>
      <c r="C230" s="66">
        <v>2557</v>
      </c>
      <c r="D230" s="65" t="s">
        <v>2425</v>
      </c>
      <c r="E230" s="51" t="s">
        <v>620</v>
      </c>
      <c r="F230" s="46">
        <v>898</v>
      </c>
      <c r="G230" s="47">
        <v>140</v>
      </c>
      <c r="H230" s="48" t="s">
        <v>1482</v>
      </c>
      <c r="I230" s="49">
        <v>4.8</v>
      </c>
      <c r="J230" s="59" t="s">
        <v>621</v>
      </c>
      <c r="K230" s="50" t="s">
        <v>4</v>
      </c>
      <c r="L230" s="34" t="s">
        <v>1683</v>
      </c>
      <c r="M230" s="36" t="s">
        <v>622</v>
      </c>
      <c r="N230" s="22"/>
      <c r="O230" s="21"/>
      <c r="P230" s="19">
        <f t="shared" si="16"/>
        <v>0</v>
      </c>
      <c r="Q230" s="19">
        <f t="shared" si="17"/>
        <v>0</v>
      </c>
      <c r="R230" s="19">
        <f t="shared" si="18"/>
        <v>18.481099999999998</v>
      </c>
      <c r="S230" s="19">
        <f t="shared" si="19"/>
        <v>49.420849999999994</v>
      </c>
    </row>
    <row r="231" spans="2:19">
      <c r="B231" s="20">
        <f t="shared" si="15"/>
        <v>229</v>
      </c>
      <c r="C231" s="66">
        <v>2883</v>
      </c>
      <c r="D231" s="65" t="s">
        <v>2424</v>
      </c>
      <c r="E231" s="45" t="s">
        <v>205</v>
      </c>
      <c r="F231" s="46">
        <v>792</v>
      </c>
      <c r="G231" s="47">
        <v>140</v>
      </c>
      <c r="H231" s="48" t="s">
        <v>1483</v>
      </c>
      <c r="I231" s="49">
        <v>2.5</v>
      </c>
      <c r="J231" s="59" t="s">
        <v>51</v>
      </c>
      <c r="K231" s="50" t="s">
        <v>53</v>
      </c>
      <c r="L231" s="34" t="s">
        <v>1681</v>
      </c>
      <c r="M231" s="36" t="s">
        <v>623</v>
      </c>
      <c r="N231" s="22"/>
      <c r="O231" s="21"/>
      <c r="P231" s="19">
        <f t="shared" si="16"/>
        <v>0</v>
      </c>
      <c r="Q231" s="19">
        <f t="shared" si="17"/>
        <v>0</v>
      </c>
      <c r="R231" s="19">
        <f t="shared" si="18"/>
        <v>14.611033333333333</v>
      </c>
      <c r="S231" s="19">
        <f t="shared" si="19"/>
        <v>50.84825</v>
      </c>
    </row>
    <row r="232" spans="2:19">
      <c r="B232" s="20">
        <f t="shared" si="15"/>
        <v>230</v>
      </c>
      <c r="C232" s="66">
        <v>3952</v>
      </c>
      <c r="D232" s="65" t="s">
        <v>2423</v>
      </c>
      <c r="E232" s="45" t="s">
        <v>624</v>
      </c>
      <c r="F232" s="46">
        <v>712</v>
      </c>
      <c r="G232" s="47">
        <v>140</v>
      </c>
      <c r="H232" s="48" t="s">
        <v>1484</v>
      </c>
      <c r="I232" s="49">
        <v>2</v>
      </c>
      <c r="J232" s="59" t="s">
        <v>224</v>
      </c>
      <c r="K232" s="50" t="s">
        <v>53</v>
      </c>
      <c r="L232" s="34" t="s">
        <v>1681</v>
      </c>
      <c r="M232" s="36" t="s">
        <v>625</v>
      </c>
      <c r="N232" s="22"/>
      <c r="O232" s="21"/>
      <c r="P232" s="19">
        <f t="shared" si="16"/>
        <v>0</v>
      </c>
      <c r="Q232" s="19">
        <f t="shared" si="17"/>
        <v>0</v>
      </c>
      <c r="R232" s="19">
        <f t="shared" si="18"/>
        <v>14.5532</v>
      </c>
      <c r="S232" s="19">
        <f t="shared" si="19"/>
        <v>50.802866666666667</v>
      </c>
    </row>
    <row r="233" spans="2:19">
      <c r="B233" s="20">
        <f t="shared" si="15"/>
        <v>231</v>
      </c>
      <c r="C233" s="66">
        <v>4751</v>
      </c>
      <c r="D233" s="65" t="s">
        <v>2422</v>
      </c>
      <c r="E233" s="51" t="s">
        <v>626</v>
      </c>
      <c r="F233" s="46">
        <v>609</v>
      </c>
      <c r="G233" s="47">
        <v>140</v>
      </c>
      <c r="H233" s="48" t="s">
        <v>1485</v>
      </c>
      <c r="I233" s="49">
        <v>2.6</v>
      </c>
      <c r="J233" s="59" t="s">
        <v>436</v>
      </c>
      <c r="K233" s="50" t="s">
        <v>42</v>
      </c>
      <c r="L233" s="34" t="s">
        <v>1686</v>
      </c>
      <c r="M233" s="36" t="s">
        <v>627</v>
      </c>
      <c r="N233" s="22"/>
      <c r="O233" s="21"/>
      <c r="P233" s="19">
        <f t="shared" si="16"/>
        <v>0</v>
      </c>
      <c r="Q233" s="19">
        <f t="shared" si="17"/>
        <v>0</v>
      </c>
      <c r="R233" s="19">
        <f t="shared" si="18"/>
        <v>16.905966666666664</v>
      </c>
      <c r="S233" s="19">
        <f t="shared" si="19"/>
        <v>49.987483333333337</v>
      </c>
    </row>
    <row r="234" spans="2:19">
      <c r="B234" s="20">
        <f t="shared" si="15"/>
        <v>232</v>
      </c>
      <c r="C234" s="66">
        <v>4752</v>
      </c>
      <c r="D234" s="65" t="s">
        <v>2421</v>
      </c>
      <c r="E234" s="51" t="s">
        <v>628</v>
      </c>
      <c r="F234" s="46">
        <v>558</v>
      </c>
      <c r="G234" s="47">
        <v>140</v>
      </c>
      <c r="H234" s="48" t="s">
        <v>1486</v>
      </c>
      <c r="I234" s="49">
        <v>3.2</v>
      </c>
      <c r="J234" s="59" t="s">
        <v>30</v>
      </c>
      <c r="K234" s="50" t="s">
        <v>333</v>
      </c>
      <c r="L234" s="34" t="s">
        <v>1684</v>
      </c>
      <c r="M234" s="36" t="s">
        <v>629</v>
      </c>
      <c r="N234" s="22"/>
      <c r="O234" s="21"/>
      <c r="P234" s="19">
        <f t="shared" si="16"/>
        <v>0</v>
      </c>
      <c r="Q234" s="19">
        <f t="shared" si="17"/>
        <v>0</v>
      </c>
      <c r="R234" s="19">
        <f t="shared" si="18"/>
        <v>16.40123333333333</v>
      </c>
      <c r="S234" s="19">
        <f t="shared" si="19"/>
        <v>50.07918333333334</v>
      </c>
    </row>
    <row r="235" spans="2:19">
      <c r="B235" s="20">
        <f t="shared" si="15"/>
        <v>233</v>
      </c>
      <c r="C235" s="66">
        <v>4753</v>
      </c>
      <c r="D235" s="65" t="s">
        <v>2420</v>
      </c>
      <c r="E235" s="51" t="s">
        <v>630</v>
      </c>
      <c r="F235" s="46">
        <v>541</v>
      </c>
      <c r="G235" s="47">
        <v>140</v>
      </c>
      <c r="H235" s="48" t="s">
        <v>1371</v>
      </c>
      <c r="I235" s="49">
        <v>5.7</v>
      </c>
      <c r="J235" s="59" t="s">
        <v>399</v>
      </c>
      <c r="K235" s="50" t="s">
        <v>333</v>
      </c>
      <c r="L235" s="34" t="s">
        <v>1684</v>
      </c>
      <c r="M235" s="36" t="s">
        <v>631</v>
      </c>
      <c r="N235" s="22"/>
      <c r="O235" s="21"/>
      <c r="P235" s="19">
        <f t="shared" si="16"/>
        <v>0</v>
      </c>
      <c r="Q235" s="19">
        <f t="shared" si="17"/>
        <v>0</v>
      </c>
      <c r="R235" s="19">
        <f t="shared" si="18"/>
        <v>16.660033333333331</v>
      </c>
      <c r="S235" s="19">
        <f t="shared" si="19"/>
        <v>49.830383333333337</v>
      </c>
    </row>
    <row r="236" spans="2:19">
      <c r="B236" s="20">
        <f t="shared" si="15"/>
        <v>234</v>
      </c>
      <c r="C236" s="66">
        <v>4754</v>
      </c>
      <c r="D236" s="65" t="s">
        <v>2419</v>
      </c>
      <c r="E236" s="51" t="s">
        <v>468</v>
      </c>
      <c r="F236" s="46">
        <v>423</v>
      </c>
      <c r="G236" s="47">
        <v>140</v>
      </c>
      <c r="H236" s="48" t="s">
        <v>1487</v>
      </c>
      <c r="I236" s="49">
        <v>5.6</v>
      </c>
      <c r="J236" s="59" t="s">
        <v>632</v>
      </c>
      <c r="K236" s="50" t="s">
        <v>135</v>
      </c>
      <c r="L236" s="34" t="s">
        <v>1682</v>
      </c>
      <c r="M236" s="36" t="s">
        <v>633</v>
      </c>
      <c r="N236" s="22"/>
      <c r="O236" s="21"/>
      <c r="P236" s="19">
        <f t="shared" si="16"/>
        <v>0</v>
      </c>
      <c r="Q236" s="19">
        <f t="shared" si="17"/>
        <v>0</v>
      </c>
      <c r="R236" s="19">
        <f t="shared" si="18"/>
        <v>17.636283333333331</v>
      </c>
      <c r="S236" s="19">
        <f t="shared" si="19"/>
        <v>49.260466666666666</v>
      </c>
    </row>
    <row r="237" spans="2:19">
      <c r="B237" s="20">
        <f t="shared" si="15"/>
        <v>235</v>
      </c>
      <c r="C237" s="66">
        <v>3654</v>
      </c>
      <c r="D237" s="65" t="s">
        <v>2418</v>
      </c>
      <c r="E237" s="51" t="s">
        <v>634</v>
      </c>
      <c r="F237" s="46">
        <v>827</v>
      </c>
      <c r="G237" s="47">
        <v>139</v>
      </c>
      <c r="H237" s="48" t="s">
        <v>1277</v>
      </c>
      <c r="I237" s="49">
        <v>2</v>
      </c>
      <c r="J237" s="59" t="s">
        <v>635</v>
      </c>
      <c r="K237" s="50" t="s">
        <v>4</v>
      </c>
      <c r="L237" s="34" t="s">
        <v>1683</v>
      </c>
      <c r="M237" s="36" t="s">
        <v>636</v>
      </c>
      <c r="N237" s="22"/>
      <c r="O237" s="21"/>
      <c r="P237" s="19">
        <f t="shared" si="16"/>
        <v>0</v>
      </c>
      <c r="Q237" s="19">
        <f t="shared" si="17"/>
        <v>0</v>
      </c>
      <c r="R237" s="19">
        <f t="shared" si="18"/>
        <v>18.547933333333336</v>
      </c>
      <c r="S237" s="19">
        <f t="shared" si="19"/>
        <v>49.467833333333338</v>
      </c>
    </row>
    <row r="238" spans="2:19">
      <c r="B238" s="20">
        <f t="shared" si="15"/>
        <v>236</v>
      </c>
      <c r="C238" s="66">
        <v>2584</v>
      </c>
      <c r="D238" s="65" t="s">
        <v>2417</v>
      </c>
      <c r="E238" s="45" t="s">
        <v>637</v>
      </c>
      <c r="F238" s="46">
        <v>563</v>
      </c>
      <c r="G238" s="47">
        <v>139</v>
      </c>
      <c r="H238" s="48" t="s">
        <v>1488</v>
      </c>
      <c r="I238" s="49">
        <v>2.7</v>
      </c>
      <c r="J238" s="59" t="s">
        <v>638</v>
      </c>
      <c r="K238" s="50" t="s">
        <v>219</v>
      </c>
      <c r="L238" s="34" t="s">
        <v>1687</v>
      </c>
      <c r="M238" s="36" t="s">
        <v>639</v>
      </c>
      <c r="N238" s="22"/>
      <c r="O238" s="21"/>
      <c r="P238" s="19">
        <f t="shared" si="16"/>
        <v>0</v>
      </c>
      <c r="Q238" s="19">
        <f t="shared" si="17"/>
        <v>0</v>
      </c>
      <c r="R238" s="19">
        <f t="shared" si="18"/>
        <v>15.205249999999999</v>
      </c>
      <c r="S238" s="19">
        <f t="shared" si="19"/>
        <v>50.63216666666667</v>
      </c>
    </row>
    <row r="239" spans="2:19">
      <c r="B239" s="20">
        <f t="shared" si="15"/>
        <v>237</v>
      </c>
      <c r="C239" s="66">
        <v>4714</v>
      </c>
      <c r="D239" s="65" t="s">
        <v>2416</v>
      </c>
      <c r="E239" s="45" t="s">
        <v>429</v>
      </c>
      <c r="F239" s="46">
        <v>474</v>
      </c>
      <c r="G239" s="47">
        <v>139</v>
      </c>
      <c r="H239" s="48" t="s">
        <v>1417</v>
      </c>
      <c r="I239" s="49">
        <v>6.2</v>
      </c>
      <c r="J239" s="59" t="s">
        <v>2415</v>
      </c>
      <c r="K239" s="50" t="s">
        <v>60</v>
      </c>
      <c r="L239" s="34" t="s">
        <v>1687</v>
      </c>
      <c r="M239" s="36" t="s">
        <v>430</v>
      </c>
      <c r="N239" s="22"/>
      <c r="O239" s="21"/>
      <c r="P239" s="19">
        <f t="shared" si="16"/>
        <v>0</v>
      </c>
      <c r="Q239" s="19">
        <f t="shared" si="17"/>
        <v>0</v>
      </c>
      <c r="R239" s="19">
        <f t="shared" si="18"/>
        <v>14.755483333333334</v>
      </c>
      <c r="S239" s="19">
        <f t="shared" si="19"/>
        <v>50.592850000000006</v>
      </c>
    </row>
    <row r="240" spans="2:19">
      <c r="B240" s="20">
        <f t="shared" si="15"/>
        <v>238</v>
      </c>
      <c r="C240" s="66">
        <v>4402</v>
      </c>
      <c r="D240" s="65" t="s">
        <v>2414</v>
      </c>
      <c r="E240" s="51" t="s">
        <v>640</v>
      </c>
      <c r="F240" s="46">
        <v>707</v>
      </c>
      <c r="G240" s="47">
        <v>138</v>
      </c>
      <c r="H240" s="48" t="s">
        <v>1489</v>
      </c>
      <c r="I240" s="49">
        <v>18.8</v>
      </c>
      <c r="J240" s="59" t="s">
        <v>641</v>
      </c>
      <c r="K240" s="50" t="s">
        <v>642</v>
      </c>
      <c r="L240" s="34" t="s">
        <v>1690</v>
      </c>
      <c r="M240" s="36" t="s">
        <v>643</v>
      </c>
      <c r="N240" s="22"/>
      <c r="O240" s="21"/>
      <c r="P240" s="19">
        <f t="shared" si="16"/>
        <v>0</v>
      </c>
      <c r="Q240" s="19">
        <f t="shared" si="17"/>
        <v>0</v>
      </c>
      <c r="R240" s="19">
        <f t="shared" si="18"/>
        <v>15.847900000000001</v>
      </c>
      <c r="S240" s="19">
        <f t="shared" si="19"/>
        <v>49.45021666666667</v>
      </c>
    </row>
    <row r="241" spans="2:19">
      <c r="B241" s="20">
        <f t="shared" si="15"/>
        <v>239</v>
      </c>
      <c r="C241" s="66">
        <v>4269</v>
      </c>
      <c r="D241" s="65" t="s">
        <v>2413</v>
      </c>
      <c r="E241" s="45" t="s">
        <v>1706</v>
      </c>
      <c r="F241" s="46">
        <v>689</v>
      </c>
      <c r="G241" s="47">
        <v>138</v>
      </c>
      <c r="H241" s="48" t="s">
        <v>1707</v>
      </c>
      <c r="I241" s="49">
        <v>3.9</v>
      </c>
      <c r="J241" s="59" t="s">
        <v>877</v>
      </c>
      <c r="K241" s="50" t="s">
        <v>81</v>
      </c>
      <c r="L241" s="34" t="s">
        <v>1690</v>
      </c>
      <c r="M241" s="36" t="s">
        <v>2412</v>
      </c>
      <c r="N241" s="22"/>
      <c r="O241" s="21"/>
      <c r="P241" s="19">
        <f t="shared" si="16"/>
        <v>0</v>
      </c>
      <c r="Q241" s="19">
        <f t="shared" si="17"/>
        <v>0</v>
      </c>
      <c r="R241" s="19">
        <f t="shared" si="18"/>
        <v>16.326049999999999</v>
      </c>
      <c r="S241" s="19">
        <f t="shared" si="19"/>
        <v>49.531916666666667</v>
      </c>
    </row>
    <row r="242" spans="2:19">
      <c r="B242" s="20">
        <f t="shared" si="15"/>
        <v>240</v>
      </c>
      <c r="C242" s="66">
        <v>4755</v>
      </c>
      <c r="D242" s="65" t="s">
        <v>2411</v>
      </c>
      <c r="E242" s="51" t="s">
        <v>644</v>
      </c>
      <c r="F242" s="46">
        <v>630</v>
      </c>
      <c r="G242" s="47">
        <v>138</v>
      </c>
      <c r="H242" s="48" t="s">
        <v>1490</v>
      </c>
      <c r="I242" s="49">
        <v>2.9</v>
      </c>
      <c r="J242" s="59" t="s">
        <v>645</v>
      </c>
      <c r="K242" s="50" t="s">
        <v>48</v>
      </c>
      <c r="L242" s="34" t="s">
        <v>1682</v>
      </c>
      <c r="M242" s="36" t="s">
        <v>646</v>
      </c>
      <c r="N242" s="22"/>
      <c r="O242" s="21"/>
      <c r="P242" s="19">
        <f t="shared" si="16"/>
        <v>0</v>
      </c>
      <c r="Q242" s="19">
        <f t="shared" si="17"/>
        <v>0</v>
      </c>
      <c r="R242" s="19">
        <f t="shared" si="18"/>
        <v>17.671050000000001</v>
      </c>
      <c r="S242" s="19">
        <f t="shared" si="19"/>
        <v>49.337466666666671</v>
      </c>
    </row>
    <row r="243" spans="2:19">
      <c r="B243" s="20">
        <f t="shared" si="15"/>
        <v>241</v>
      </c>
      <c r="C243" s="66">
        <v>4477</v>
      </c>
      <c r="D243" s="65" t="s">
        <v>2410</v>
      </c>
      <c r="E243" s="51" t="s">
        <v>647</v>
      </c>
      <c r="F243" s="46">
        <v>875</v>
      </c>
      <c r="G243" s="47">
        <v>137</v>
      </c>
      <c r="H243" s="48" t="s">
        <v>1491</v>
      </c>
      <c r="I243" s="49">
        <v>1.6</v>
      </c>
      <c r="J243" s="59" t="s">
        <v>648</v>
      </c>
      <c r="K243" s="50" t="s">
        <v>20</v>
      </c>
      <c r="L243" s="34" t="s">
        <v>1692</v>
      </c>
      <c r="M243" s="36" t="s">
        <v>649</v>
      </c>
      <c r="N243" s="22"/>
      <c r="O243" s="21"/>
      <c r="P243" s="19">
        <f t="shared" si="16"/>
        <v>0</v>
      </c>
      <c r="Q243" s="19">
        <f t="shared" si="17"/>
        <v>0</v>
      </c>
      <c r="R243" s="19">
        <f t="shared" si="18"/>
        <v>13.081966666666666</v>
      </c>
      <c r="S243" s="19">
        <f t="shared" si="19"/>
        <v>49.253233333333334</v>
      </c>
    </row>
    <row r="244" spans="2:19">
      <c r="B244" s="20">
        <f t="shared" si="15"/>
        <v>242</v>
      </c>
      <c r="C244" s="66">
        <v>4756</v>
      </c>
      <c r="D244" s="65" t="s">
        <v>2409</v>
      </c>
      <c r="E244" s="51" t="s">
        <v>326</v>
      </c>
      <c r="F244" s="46">
        <v>766</v>
      </c>
      <c r="G244" s="47">
        <v>137</v>
      </c>
      <c r="H244" s="48" t="s">
        <v>1492</v>
      </c>
      <c r="I244" s="49">
        <v>5.3</v>
      </c>
      <c r="J244" s="59" t="s">
        <v>187</v>
      </c>
      <c r="K244" s="50" t="s">
        <v>18</v>
      </c>
      <c r="L244" s="34" t="s">
        <v>1692</v>
      </c>
      <c r="M244" s="36" t="s">
        <v>650</v>
      </c>
      <c r="N244" s="22"/>
      <c r="O244" s="21"/>
      <c r="P244" s="19">
        <f t="shared" si="16"/>
        <v>0</v>
      </c>
      <c r="Q244" s="19">
        <f t="shared" si="17"/>
        <v>0</v>
      </c>
      <c r="R244" s="19">
        <f t="shared" si="18"/>
        <v>12.613816666666667</v>
      </c>
      <c r="S244" s="19">
        <f t="shared" si="19"/>
        <v>49.71736666666667</v>
      </c>
    </row>
    <row r="245" spans="2:19">
      <c r="B245" s="20">
        <f t="shared" si="15"/>
        <v>243</v>
      </c>
      <c r="C245" s="66">
        <v>3672</v>
      </c>
      <c r="D245" s="65" t="s">
        <v>2408</v>
      </c>
      <c r="E245" s="51" t="s">
        <v>651</v>
      </c>
      <c r="F245" s="46">
        <v>760</v>
      </c>
      <c r="G245" s="47">
        <v>137</v>
      </c>
      <c r="H245" s="48" t="s">
        <v>1279</v>
      </c>
      <c r="I245" s="49">
        <v>1.5</v>
      </c>
      <c r="J245" s="59" t="s">
        <v>652</v>
      </c>
      <c r="K245" s="50" t="s">
        <v>4</v>
      </c>
      <c r="L245" s="34" t="s">
        <v>1682</v>
      </c>
      <c r="M245" s="36" t="s">
        <v>653</v>
      </c>
      <c r="N245" s="22"/>
      <c r="O245" s="21"/>
      <c r="P245" s="19">
        <f t="shared" si="16"/>
        <v>0</v>
      </c>
      <c r="Q245" s="19">
        <f t="shared" si="17"/>
        <v>0</v>
      </c>
      <c r="R245" s="19">
        <f t="shared" si="18"/>
        <v>18.283600000000003</v>
      </c>
      <c r="S245" s="19">
        <f t="shared" si="19"/>
        <v>49.446633333333331</v>
      </c>
    </row>
    <row r="246" spans="2:19">
      <c r="B246" s="20">
        <f t="shared" si="15"/>
        <v>244</v>
      </c>
      <c r="C246" s="66">
        <v>4757</v>
      </c>
      <c r="D246" s="65" t="s">
        <v>2407</v>
      </c>
      <c r="E246" s="51" t="s">
        <v>654</v>
      </c>
      <c r="F246" s="46">
        <v>689.7</v>
      </c>
      <c r="G246" s="47">
        <v>136.70000000000005</v>
      </c>
      <c r="H246" s="48" t="s">
        <v>1493</v>
      </c>
      <c r="I246" s="49">
        <v>3.9</v>
      </c>
      <c r="J246" s="59" t="s">
        <v>655</v>
      </c>
      <c r="K246" s="50" t="s">
        <v>31</v>
      </c>
      <c r="L246" s="34" t="s">
        <v>1692</v>
      </c>
      <c r="M246" s="36" t="s">
        <v>656</v>
      </c>
      <c r="N246" s="22"/>
      <c r="O246" s="21"/>
      <c r="P246" s="19">
        <f t="shared" si="16"/>
        <v>0</v>
      </c>
      <c r="Q246" s="19">
        <f t="shared" si="17"/>
        <v>0</v>
      </c>
      <c r="R246" s="19">
        <f t="shared" si="18"/>
        <v>13.280883333333334</v>
      </c>
      <c r="S246" s="19">
        <f t="shared" si="19"/>
        <v>49.326750000000004</v>
      </c>
    </row>
    <row r="247" spans="2:19">
      <c r="B247" s="20">
        <f t="shared" si="15"/>
        <v>245</v>
      </c>
      <c r="C247" s="66">
        <v>3607</v>
      </c>
      <c r="D247" s="65" t="s">
        <v>2406</v>
      </c>
      <c r="E247" s="45" t="s">
        <v>657</v>
      </c>
      <c r="F247" s="46">
        <v>451</v>
      </c>
      <c r="G247" s="47">
        <v>137</v>
      </c>
      <c r="H247" s="48" t="s">
        <v>1494</v>
      </c>
      <c r="I247" s="49">
        <v>12</v>
      </c>
      <c r="J247" s="59" t="s">
        <v>658</v>
      </c>
      <c r="K247" s="50" t="s">
        <v>659</v>
      </c>
      <c r="L247" s="34" t="s">
        <v>1688</v>
      </c>
      <c r="M247" s="36" t="s">
        <v>660</v>
      </c>
      <c r="N247" s="22"/>
      <c r="O247" s="21"/>
      <c r="P247" s="19">
        <f t="shared" si="16"/>
        <v>0</v>
      </c>
      <c r="Q247" s="19">
        <f t="shared" si="17"/>
        <v>0</v>
      </c>
      <c r="R247" s="19">
        <f t="shared" si="18"/>
        <v>16.122633333333333</v>
      </c>
      <c r="S247" s="19">
        <f t="shared" si="19"/>
        <v>50.199299999999994</v>
      </c>
    </row>
    <row r="248" spans="2:19">
      <c r="B248" s="20">
        <f t="shared" si="15"/>
        <v>246</v>
      </c>
      <c r="C248" s="66">
        <v>4759</v>
      </c>
      <c r="D248" s="65" t="s">
        <v>2405</v>
      </c>
      <c r="E248" s="45" t="s">
        <v>663</v>
      </c>
      <c r="F248" s="46">
        <v>924</v>
      </c>
      <c r="G248" s="47">
        <v>136</v>
      </c>
      <c r="H248" s="48" t="s">
        <v>1729</v>
      </c>
      <c r="I248" s="49">
        <v>13.3</v>
      </c>
      <c r="J248" s="59" t="s">
        <v>169</v>
      </c>
      <c r="K248" s="50" t="s">
        <v>6</v>
      </c>
      <c r="L248" s="34" t="s">
        <v>1681</v>
      </c>
      <c r="M248" s="36" t="s">
        <v>664</v>
      </c>
      <c r="N248" s="22"/>
      <c r="O248" s="21"/>
      <c r="P248" s="19">
        <f t="shared" si="16"/>
        <v>0</v>
      </c>
      <c r="Q248" s="19">
        <f t="shared" si="17"/>
        <v>0</v>
      </c>
      <c r="R248" s="19">
        <f t="shared" si="18"/>
        <v>13.464633333333333</v>
      </c>
      <c r="S248" s="19">
        <f t="shared" si="19"/>
        <v>50.570650000000001</v>
      </c>
    </row>
    <row r="249" spans="2:19">
      <c r="B249" s="20">
        <f t="shared" si="15"/>
        <v>247</v>
      </c>
      <c r="C249" s="66">
        <v>4760</v>
      </c>
      <c r="D249" s="65" t="s">
        <v>2404</v>
      </c>
      <c r="E249" s="51" t="s">
        <v>665</v>
      </c>
      <c r="F249" s="46">
        <v>763</v>
      </c>
      <c r="G249" s="47">
        <v>136</v>
      </c>
      <c r="H249" s="48" t="s">
        <v>1283</v>
      </c>
      <c r="I249" s="49">
        <v>1.9</v>
      </c>
      <c r="J249" s="59" t="s">
        <v>666</v>
      </c>
      <c r="K249" s="50" t="s">
        <v>42</v>
      </c>
      <c r="L249" s="34" t="s">
        <v>1686</v>
      </c>
      <c r="M249" s="36" t="s">
        <v>667</v>
      </c>
      <c r="N249" s="22"/>
      <c r="O249" s="21"/>
      <c r="P249" s="19">
        <f t="shared" si="16"/>
        <v>0</v>
      </c>
      <c r="Q249" s="19">
        <f t="shared" si="17"/>
        <v>0</v>
      </c>
      <c r="R249" s="19">
        <f t="shared" si="18"/>
        <v>16.989166666666666</v>
      </c>
      <c r="S249" s="19">
        <f t="shared" si="19"/>
        <v>50.0595</v>
      </c>
    </row>
    <row r="250" spans="2:19">
      <c r="B250" s="20">
        <f t="shared" si="15"/>
        <v>248</v>
      </c>
      <c r="C250" s="66">
        <v>4679</v>
      </c>
      <c r="D250" s="65" t="s">
        <v>2403</v>
      </c>
      <c r="E250" s="51" t="s">
        <v>284</v>
      </c>
      <c r="F250" s="46">
        <v>661</v>
      </c>
      <c r="G250" s="47">
        <v>136</v>
      </c>
      <c r="H250" s="48" t="s">
        <v>1291</v>
      </c>
      <c r="I250" s="49">
        <v>5</v>
      </c>
      <c r="J250" s="59" t="s">
        <v>114</v>
      </c>
      <c r="K250" s="50" t="s">
        <v>77</v>
      </c>
      <c r="L250" s="34" t="s">
        <v>1692</v>
      </c>
      <c r="M250" s="36" t="s">
        <v>2402</v>
      </c>
      <c r="N250" s="22"/>
      <c r="O250" s="21"/>
      <c r="P250" s="19">
        <f t="shared" si="16"/>
        <v>0</v>
      </c>
      <c r="Q250" s="19">
        <f t="shared" si="17"/>
        <v>0</v>
      </c>
      <c r="R250" s="19">
        <f t="shared" si="18"/>
        <v>13.742533333333332</v>
      </c>
      <c r="S250" s="19">
        <f t="shared" si="19"/>
        <v>49.750149999999998</v>
      </c>
    </row>
    <row r="251" spans="2:19">
      <c r="B251" s="20">
        <f t="shared" si="15"/>
        <v>249</v>
      </c>
      <c r="C251" s="66">
        <v>4761</v>
      </c>
      <c r="D251" s="65" t="s">
        <v>2401</v>
      </c>
      <c r="E251" s="51" t="s">
        <v>668</v>
      </c>
      <c r="F251" s="46">
        <v>610</v>
      </c>
      <c r="G251" s="47">
        <v>136</v>
      </c>
      <c r="H251" s="48" t="s">
        <v>1496</v>
      </c>
      <c r="I251" s="49">
        <v>3.6</v>
      </c>
      <c r="J251" s="59" t="s">
        <v>669</v>
      </c>
      <c r="K251" s="50" t="s">
        <v>280</v>
      </c>
      <c r="L251" s="34" t="s">
        <v>1687</v>
      </c>
      <c r="M251" s="36" t="s">
        <v>670</v>
      </c>
      <c r="N251" s="22"/>
      <c r="O251" s="21"/>
      <c r="P251" s="19">
        <f t="shared" si="16"/>
        <v>0</v>
      </c>
      <c r="Q251" s="19">
        <f t="shared" si="17"/>
        <v>0</v>
      </c>
      <c r="R251" s="19">
        <f t="shared" si="18"/>
        <v>15.438683333333334</v>
      </c>
      <c r="S251" s="19">
        <f t="shared" si="19"/>
        <v>50.607733333333336</v>
      </c>
    </row>
    <row r="252" spans="2:19">
      <c r="B252" s="20">
        <f t="shared" si="15"/>
        <v>250</v>
      </c>
      <c r="C252" s="66">
        <v>4085</v>
      </c>
      <c r="D252" s="65" t="s">
        <v>2400</v>
      </c>
      <c r="E252" s="51" t="s">
        <v>671</v>
      </c>
      <c r="F252" s="46">
        <v>604</v>
      </c>
      <c r="G252" s="47">
        <v>136</v>
      </c>
      <c r="H252" s="48" t="s">
        <v>1497</v>
      </c>
      <c r="I252" s="49">
        <v>3.8</v>
      </c>
      <c r="J252" s="59" t="s">
        <v>672</v>
      </c>
      <c r="K252" s="50" t="s">
        <v>159</v>
      </c>
      <c r="L252" s="34" t="s">
        <v>1692</v>
      </c>
      <c r="M252" s="36" t="s">
        <v>673</v>
      </c>
      <c r="N252" s="22"/>
      <c r="O252" s="21"/>
      <c r="P252" s="19">
        <f t="shared" si="16"/>
        <v>0</v>
      </c>
      <c r="Q252" s="19">
        <f t="shared" si="17"/>
        <v>0</v>
      </c>
      <c r="R252" s="19">
        <f t="shared" si="18"/>
        <v>13.130033333333333</v>
      </c>
      <c r="S252" s="19">
        <f t="shared" si="19"/>
        <v>49.482033333333334</v>
      </c>
    </row>
    <row r="253" spans="2:19">
      <c r="B253" s="20">
        <f t="shared" si="15"/>
        <v>251</v>
      </c>
      <c r="C253" s="66">
        <v>4762</v>
      </c>
      <c r="D253" s="65" t="s">
        <v>2399</v>
      </c>
      <c r="E253" s="51" t="s">
        <v>674</v>
      </c>
      <c r="F253" s="46">
        <v>504</v>
      </c>
      <c r="G253" s="47">
        <v>136</v>
      </c>
      <c r="H253" s="48" t="s">
        <v>113</v>
      </c>
      <c r="I253" s="49">
        <v>1.8</v>
      </c>
      <c r="J253" s="59" t="s">
        <v>371</v>
      </c>
      <c r="K253" s="50" t="s">
        <v>9</v>
      </c>
      <c r="L253" s="34" t="s">
        <v>1687</v>
      </c>
      <c r="M253" s="36" t="s">
        <v>675</v>
      </c>
      <c r="N253" s="22"/>
      <c r="O253" s="21"/>
      <c r="P253" s="19">
        <f t="shared" si="16"/>
        <v>0</v>
      </c>
      <c r="Q253" s="19">
        <f t="shared" si="17"/>
        <v>0</v>
      </c>
      <c r="R253" s="19">
        <f t="shared" si="18"/>
        <v>14.4475</v>
      </c>
      <c r="S253" s="19">
        <f t="shared" si="19"/>
        <v>50.716116666666672</v>
      </c>
    </row>
    <row r="254" spans="2:19">
      <c r="B254" s="20">
        <f t="shared" si="15"/>
        <v>252</v>
      </c>
      <c r="C254" s="66">
        <v>4763</v>
      </c>
      <c r="D254" s="65" t="s">
        <v>2398</v>
      </c>
      <c r="E254" s="51" t="s">
        <v>679</v>
      </c>
      <c r="F254" s="46">
        <v>823</v>
      </c>
      <c r="G254" s="47">
        <v>135</v>
      </c>
      <c r="H254" s="48" t="s">
        <v>1290</v>
      </c>
      <c r="I254" s="49">
        <v>2.2000000000000002</v>
      </c>
      <c r="J254" s="59" t="s">
        <v>39</v>
      </c>
      <c r="K254" s="50" t="s">
        <v>40</v>
      </c>
      <c r="L254" s="34" t="s">
        <v>1686</v>
      </c>
      <c r="M254" s="36" t="s">
        <v>680</v>
      </c>
      <c r="N254" s="22"/>
      <c r="O254" s="21"/>
      <c r="P254" s="19">
        <f t="shared" si="16"/>
        <v>0</v>
      </c>
      <c r="Q254" s="19">
        <f t="shared" si="17"/>
        <v>0</v>
      </c>
      <c r="R254" s="19">
        <f t="shared" si="18"/>
        <v>17.101616666666668</v>
      </c>
      <c r="S254" s="19">
        <f t="shared" si="19"/>
        <v>50.231300000000005</v>
      </c>
    </row>
    <row r="255" spans="2:19">
      <c r="B255" s="20">
        <f t="shared" si="15"/>
        <v>253</v>
      </c>
      <c r="C255" s="66">
        <v>3383</v>
      </c>
      <c r="D255" s="65" t="s">
        <v>2397</v>
      </c>
      <c r="E255" s="51" t="s">
        <v>681</v>
      </c>
      <c r="F255" s="46">
        <v>729</v>
      </c>
      <c r="G255" s="47">
        <v>135</v>
      </c>
      <c r="H255" s="48" t="s">
        <v>1499</v>
      </c>
      <c r="I255" s="49">
        <v>6.1</v>
      </c>
      <c r="J255" s="59" t="s">
        <v>346</v>
      </c>
      <c r="K255" s="50" t="s">
        <v>554</v>
      </c>
      <c r="L255" s="34" t="s">
        <v>1692</v>
      </c>
      <c r="M255" s="36" t="s">
        <v>682</v>
      </c>
      <c r="N255" s="22"/>
      <c r="O255" s="21"/>
      <c r="P255" s="19">
        <f t="shared" si="16"/>
        <v>0</v>
      </c>
      <c r="Q255" s="19">
        <f t="shared" si="17"/>
        <v>0</v>
      </c>
      <c r="R255" s="19">
        <f t="shared" si="18"/>
        <v>13.393599999999999</v>
      </c>
      <c r="S255" s="19">
        <f t="shared" si="19"/>
        <v>49.338433333333334</v>
      </c>
    </row>
    <row r="256" spans="2:19">
      <c r="B256" s="20">
        <f t="shared" si="15"/>
        <v>254</v>
      </c>
      <c r="C256" s="66">
        <v>4086</v>
      </c>
      <c r="D256" s="65" t="s">
        <v>2396</v>
      </c>
      <c r="E256" s="51" t="s">
        <v>683</v>
      </c>
      <c r="F256" s="46">
        <v>697</v>
      </c>
      <c r="G256" s="47">
        <v>135</v>
      </c>
      <c r="H256" s="48" t="s">
        <v>1500</v>
      </c>
      <c r="I256" s="49">
        <v>2.7</v>
      </c>
      <c r="J256" s="59" t="s">
        <v>197</v>
      </c>
      <c r="K256" s="50" t="s">
        <v>159</v>
      </c>
      <c r="L256" s="34" t="s">
        <v>1692</v>
      </c>
      <c r="M256" s="36" t="s">
        <v>684</v>
      </c>
      <c r="N256" s="22"/>
      <c r="O256" s="21"/>
      <c r="P256" s="19">
        <f t="shared" si="16"/>
        <v>0</v>
      </c>
      <c r="Q256" s="19">
        <f t="shared" si="17"/>
        <v>0</v>
      </c>
      <c r="R256" s="19">
        <f t="shared" si="18"/>
        <v>13.213283333333333</v>
      </c>
      <c r="S256" s="19">
        <f t="shared" si="19"/>
        <v>49.458850000000005</v>
      </c>
    </row>
    <row r="257" spans="2:19">
      <c r="B257" s="20">
        <f t="shared" si="15"/>
        <v>255</v>
      </c>
      <c r="C257" s="66">
        <v>5988</v>
      </c>
      <c r="D257" s="65" t="s">
        <v>2394</v>
      </c>
      <c r="E257" s="51" t="s">
        <v>2395</v>
      </c>
      <c r="F257" s="46">
        <v>673</v>
      </c>
      <c r="G257" s="47">
        <v>135</v>
      </c>
      <c r="H257" s="48" t="s">
        <v>1470</v>
      </c>
      <c r="I257" s="49">
        <v>7.9</v>
      </c>
      <c r="J257" s="59" t="s">
        <v>581</v>
      </c>
      <c r="K257" s="50" t="s">
        <v>31</v>
      </c>
      <c r="L257" s="34" t="s">
        <v>1693</v>
      </c>
      <c r="M257" s="36" t="s">
        <v>2393</v>
      </c>
      <c r="N257" s="22"/>
      <c r="O257" s="21"/>
      <c r="P257" s="19">
        <f t="shared" si="16"/>
        <v>0</v>
      </c>
      <c r="Q257" s="19">
        <f t="shared" si="17"/>
        <v>0</v>
      </c>
      <c r="R257" s="19">
        <f t="shared" si="18"/>
        <v>14.007400000000001</v>
      </c>
      <c r="S257" s="19">
        <f t="shared" si="19"/>
        <v>49.143500000000003</v>
      </c>
    </row>
    <row r="258" spans="2:19">
      <c r="B258" s="20">
        <f t="shared" si="15"/>
        <v>256</v>
      </c>
      <c r="C258" s="66">
        <v>4764</v>
      </c>
      <c r="D258" s="65" t="s">
        <v>2392</v>
      </c>
      <c r="E258" s="45" t="s">
        <v>685</v>
      </c>
      <c r="F258" s="46">
        <v>670.6</v>
      </c>
      <c r="G258" s="47">
        <v>134.60000000000002</v>
      </c>
      <c r="H258" s="48" t="s">
        <v>1501</v>
      </c>
      <c r="I258" s="49">
        <v>3.9</v>
      </c>
      <c r="J258" s="59" t="s">
        <v>686</v>
      </c>
      <c r="K258" s="50" t="s">
        <v>31</v>
      </c>
      <c r="L258" s="34" t="s">
        <v>1692</v>
      </c>
      <c r="M258" s="36" t="s">
        <v>687</v>
      </c>
      <c r="N258" s="22"/>
      <c r="O258" s="21"/>
      <c r="P258" s="19">
        <f t="shared" si="16"/>
        <v>0</v>
      </c>
      <c r="Q258" s="19">
        <f t="shared" si="17"/>
        <v>0</v>
      </c>
      <c r="R258" s="19">
        <f t="shared" si="18"/>
        <v>13.582333333333333</v>
      </c>
      <c r="S258" s="19">
        <f t="shared" si="19"/>
        <v>49.271633333333334</v>
      </c>
    </row>
    <row r="259" spans="2:19">
      <c r="B259" s="20">
        <f t="shared" ref="B259:B322" si="20">ROW()-ROW($B$2)</f>
        <v>257</v>
      </c>
      <c r="C259" s="66">
        <v>4765</v>
      </c>
      <c r="D259" s="65" t="s">
        <v>2391</v>
      </c>
      <c r="E259" s="51" t="s">
        <v>688</v>
      </c>
      <c r="F259" s="46">
        <v>668</v>
      </c>
      <c r="G259" s="47">
        <v>135</v>
      </c>
      <c r="H259" s="48" t="s">
        <v>1502</v>
      </c>
      <c r="I259" s="49">
        <v>5.8</v>
      </c>
      <c r="J259" s="59" t="s">
        <v>689</v>
      </c>
      <c r="K259" s="50" t="s">
        <v>554</v>
      </c>
      <c r="L259" s="34" t="s">
        <v>1692</v>
      </c>
      <c r="M259" s="36" t="s">
        <v>690</v>
      </c>
      <c r="N259" s="22"/>
      <c r="O259" s="21"/>
      <c r="P259" s="19">
        <f t="shared" ref="P259:P322" si="21">IF(R259=0,VALUE(MID(M259,14,2))+VALUE(MID(M259,18,2))/60+VALUE(MID(M259,21,3))/1000/60,0)</f>
        <v>0</v>
      </c>
      <c r="Q259" s="19">
        <f t="shared" ref="Q259:Q322" si="22">IF(R259=0,VALUE(MID(M259,2,2))+VALUE(MID(M259,6,2))/60+VALUE(MID(M259,9,3))/1000/60,0)</f>
        <v>0</v>
      </c>
      <c r="R259" s="19">
        <f t="shared" ref="R259:R322" si="23">IF(N259="",VALUE(MID(M259,14,2))+VALUE(MID(M259,18,2))/60+VALUE(MID(M259,21,3))/1000/60,0)</f>
        <v>13.653866666666667</v>
      </c>
      <c r="S259" s="19">
        <f t="shared" ref="S259:S322" si="24">IF(N259="",VALUE(MID(M259,2,2))+VALUE(MID(M259,6,2))/60+VALUE(MID(M259,9,3))/1000/60,0)</f>
        <v>49.510449999999999</v>
      </c>
    </row>
    <row r="260" spans="2:19">
      <c r="B260" s="20">
        <f t="shared" si="20"/>
        <v>258</v>
      </c>
      <c r="C260" s="66">
        <v>1591</v>
      </c>
      <c r="D260" s="65" t="s">
        <v>2389</v>
      </c>
      <c r="E260" s="45" t="s">
        <v>677</v>
      </c>
      <c r="F260" s="46">
        <v>880.46</v>
      </c>
      <c r="G260" s="47">
        <v>134.46000000000004</v>
      </c>
      <c r="H260" s="48" t="s">
        <v>1272</v>
      </c>
      <c r="I260" s="49">
        <v>1.8</v>
      </c>
      <c r="J260" s="59" t="s">
        <v>678</v>
      </c>
      <c r="K260" s="50" t="s">
        <v>64</v>
      </c>
      <c r="L260" s="34" t="s">
        <v>1688</v>
      </c>
      <c r="M260" s="36" t="s">
        <v>2388</v>
      </c>
      <c r="N260" s="22"/>
      <c r="O260" s="21"/>
      <c r="P260" s="19">
        <f t="shared" si="21"/>
        <v>0</v>
      </c>
      <c r="Q260" s="19">
        <f t="shared" si="22"/>
        <v>0</v>
      </c>
      <c r="R260" s="19">
        <f t="shared" si="23"/>
        <v>16.280866666666665</v>
      </c>
      <c r="S260" s="19">
        <f t="shared" si="24"/>
        <v>50.661433333333335</v>
      </c>
    </row>
    <row r="261" spans="2:19">
      <c r="B261" s="20">
        <f t="shared" si="20"/>
        <v>259</v>
      </c>
      <c r="C261" s="66">
        <v>4384</v>
      </c>
      <c r="D261" s="65" t="s">
        <v>2387</v>
      </c>
      <c r="E261" s="45" t="s">
        <v>326</v>
      </c>
      <c r="F261" s="46">
        <v>658</v>
      </c>
      <c r="G261" s="47">
        <v>134</v>
      </c>
      <c r="H261" s="48" t="s">
        <v>1503</v>
      </c>
      <c r="I261" s="49">
        <v>2.4</v>
      </c>
      <c r="J261" s="59" t="s">
        <v>51</v>
      </c>
      <c r="K261" s="50" t="s">
        <v>53</v>
      </c>
      <c r="L261" s="34" t="s">
        <v>1687</v>
      </c>
      <c r="M261" s="36" t="s">
        <v>691</v>
      </c>
      <c r="N261" s="22"/>
      <c r="O261" s="21"/>
      <c r="P261" s="19">
        <f t="shared" si="21"/>
        <v>0</v>
      </c>
      <c r="Q261" s="19">
        <f t="shared" si="22"/>
        <v>0</v>
      </c>
      <c r="R261" s="19">
        <f t="shared" si="23"/>
        <v>14.684533333333334</v>
      </c>
      <c r="S261" s="19">
        <f t="shared" si="24"/>
        <v>50.83636666666667</v>
      </c>
    </row>
    <row r="262" spans="2:19">
      <c r="B262" s="20">
        <f t="shared" si="20"/>
        <v>260</v>
      </c>
      <c r="C262" s="66">
        <v>4766</v>
      </c>
      <c r="D262" s="65" t="s">
        <v>2386</v>
      </c>
      <c r="E262" s="51" t="s">
        <v>676</v>
      </c>
      <c r="F262" s="46">
        <v>583</v>
      </c>
      <c r="G262" s="47">
        <v>134</v>
      </c>
      <c r="H262" s="48" t="s">
        <v>1399</v>
      </c>
      <c r="I262" s="49">
        <v>3</v>
      </c>
      <c r="J262" s="59" t="s">
        <v>336</v>
      </c>
      <c r="K262" s="50" t="s">
        <v>333</v>
      </c>
      <c r="L262" s="34" t="s">
        <v>1684</v>
      </c>
      <c r="M262" s="36" t="s">
        <v>692</v>
      </c>
      <c r="N262" s="22"/>
      <c r="O262" s="21"/>
      <c r="P262" s="19">
        <f t="shared" si="21"/>
        <v>0</v>
      </c>
      <c r="Q262" s="19">
        <f t="shared" si="22"/>
        <v>0</v>
      </c>
      <c r="R262" s="19">
        <f t="shared" si="23"/>
        <v>16.662466666666667</v>
      </c>
      <c r="S262" s="19">
        <f t="shared" si="24"/>
        <v>49.673466666666663</v>
      </c>
    </row>
    <row r="263" spans="2:19">
      <c r="B263" s="20">
        <f t="shared" si="20"/>
        <v>261</v>
      </c>
      <c r="C263" s="66">
        <v>4767</v>
      </c>
      <c r="D263" s="65" t="s">
        <v>2385</v>
      </c>
      <c r="E263" s="51" t="s">
        <v>436</v>
      </c>
      <c r="F263" s="46">
        <v>573</v>
      </c>
      <c r="G263" s="47">
        <v>134</v>
      </c>
      <c r="H263" s="48" t="s">
        <v>1505</v>
      </c>
      <c r="I263" s="49">
        <v>3.7</v>
      </c>
      <c r="J263" s="59" t="s">
        <v>402</v>
      </c>
      <c r="K263" s="50" t="s">
        <v>15</v>
      </c>
      <c r="L263" s="34" t="s">
        <v>1691</v>
      </c>
      <c r="M263" s="36" t="s">
        <v>694</v>
      </c>
      <c r="N263" s="22"/>
      <c r="O263" s="21"/>
      <c r="P263" s="19">
        <f t="shared" si="21"/>
        <v>0</v>
      </c>
      <c r="Q263" s="19">
        <f t="shared" si="22"/>
        <v>0</v>
      </c>
      <c r="R263" s="19">
        <f t="shared" si="23"/>
        <v>17.550699999999999</v>
      </c>
      <c r="S263" s="19">
        <f t="shared" si="24"/>
        <v>48.890783333333331</v>
      </c>
    </row>
    <row r="264" spans="2:19">
      <c r="B264" s="20">
        <f t="shared" si="20"/>
        <v>262</v>
      </c>
      <c r="C264" s="66">
        <v>4292</v>
      </c>
      <c r="D264" s="65" t="s">
        <v>2384</v>
      </c>
      <c r="E264" s="51" t="s">
        <v>695</v>
      </c>
      <c r="F264" s="46">
        <v>498</v>
      </c>
      <c r="G264" s="47">
        <v>134</v>
      </c>
      <c r="H264" s="48" t="s">
        <v>1506</v>
      </c>
      <c r="I264" s="49">
        <v>6.1</v>
      </c>
      <c r="J264" s="59" t="s">
        <v>402</v>
      </c>
      <c r="K264" s="50" t="s">
        <v>403</v>
      </c>
      <c r="L264" s="34" t="s">
        <v>1682</v>
      </c>
      <c r="M264" s="36" t="s">
        <v>696</v>
      </c>
      <c r="N264" s="22"/>
      <c r="O264" s="21"/>
      <c r="P264" s="19">
        <f t="shared" si="21"/>
        <v>0</v>
      </c>
      <c r="Q264" s="19">
        <f t="shared" si="22"/>
        <v>0</v>
      </c>
      <c r="R264" s="19">
        <f t="shared" si="23"/>
        <v>17.209599999999998</v>
      </c>
      <c r="S264" s="19">
        <f t="shared" si="24"/>
        <v>49.21691666666667</v>
      </c>
    </row>
    <row r="265" spans="2:19">
      <c r="B265" s="20">
        <f t="shared" si="20"/>
        <v>263</v>
      </c>
      <c r="C265" s="66">
        <v>4768</v>
      </c>
      <c r="D265" s="65" t="s">
        <v>2383</v>
      </c>
      <c r="E265" s="51" t="s">
        <v>697</v>
      </c>
      <c r="F265" s="46">
        <v>961</v>
      </c>
      <c r="G265" s="47">
        <v>133</v>
      </c>
      <c r="H265" s="48" t="s">
        <v>1507</v>
      </c>
      <c r="I265" s="49">
        <v>2.4</v>
      </c>
      <c r="J265" s="59" t="s">
        <v>109</v>
      </c>
      <c r="K265" s="50" t="s">
        <v>31</v>
      </c>
      <c r="L265" s="34" t="s">
        <v>1693</v>
      </c>
      <c r="M265" s="36" t="s">
        <v>698</v>
      </c>
      <c r="N265" s="22"/>
      <c r="O265" s="21"/>
      <c r="P265" s="19">
        <f t="shared" si="21"/>
        <v>0</v>
      </c>
      <c r="Q265" s="19">
        <f t="shared" si="22"/>
        <v>0</v>
      </c>
      <c r="R265" s="19">
        <f t="shared" si="23"/>
        <v>13.9727</v>
      </c>
      <c r="S265" s="19">
        <f t="shared" si="24"/>
        <v>48.996200000000002</v>
      </c>
    </row>
    <row r="266" spans="2:19">
      <c r="B266" s="20">
        <f t="shared" si="20"/>
        <v>264</v>
      </c>
      <c r="C266" s="66">
        <v>4769</v>
      </c>
      <c r="D266" s="65" t="s">
        <v>2382</v>
      </c>
      <c r="E266" s="51" t="s">
        <v>80</v>
      </c>
      <c r="F266" s="46">
        <v>651</v>
      </c>
      <c r="G266" s="47">
        <v>133</v>
      </c>
      <c r="H266" s="48" t="s">
        <v>1508</v>
      </c>
      <c r="I266" s="49">
        <v>7.7</v>
      </c>
      <c r="J266" s="59" t="s">
        <v>688</v>
      </c>
      <c r="K266" s="50" t="s">
        <v>159</v>
      </c>
      <c r="L266" s="34" t="s">
        <v>1692</v>
      </c>
      <c r="M266" s="36" t="s">
        <v>699</v>
      </c>
      <c r="N266" s="22"/>
      <c r="O266" s="21"/>
      <c r="P266" s="19">
        <f t="shared" si="21"/>
        <v>0</v>
      </c>
      <c r="Q266" s="19">
        <f t="shared" si="22"/>
        <v>0</v>
      </c>
      <c r="R266" s="19">
        <f t="shared" si="23"/>
        <v>13.550650000000001</v>
      </c>
      <c r="S266" s="19">
        <f t="shared" si="24"/>
        <v>49.532183333333336</v>
      </c>
    </row>
    <row r="267" spans="2:19">
      <c r="B267" s="20">
        <f t="shared" si="20"/>
        <v>265</v>
      </c>
      <c r="C267" s="66">
        <v>3066</v>
      </c>
      <c r="D267" s="65" t="s">
        <v>2381</v>
      </c>
      <c r="E267" s="45" t="s">
        <v>700</v>
      </c>
      <c r="F267" s="46">
        <v>601</v>
      </c>
      <c r="G267" s="47">
        <v>133</v>
      </c>
      <c r="H267" s="48" t="s">
        <v>1509</v>
      </c>
      <c r="I267" s="49">
        <v>4.5999999999999996</v>
      </c>
      <c r="J267" s="59" t="s">
        <v>548</v>
      </c>
      <c r="K267" s="50" t="s">
        <v>701</v>
      </c>
      <c r="L267" s="34" t="s">
        <v>1690</v>
      </c>
      <c r="M267" s="36" t="s">
        <v>702</v>
      </c>
      <c r="N267" s="22"/>
      <c r="O267" s="21"/>
      <c r="P267" s="19">
        <f t="shared" si="21"/>
        <v>0</v>
      </c>
      <c r="Q267" s="19">
        <f t="shared" si="22"/>
        <v>0</v>
      </c>
      <c r="R267" s="19">
        <f t="shared" si="23"/>
        <v>15.364783333333333</v>
      </c>
      <c r="S267" s="19">
        <f t="shared" si="24"/>
        <v>49.682383333333334</v>
      </c>
    </row>
    <row r="268" spans="2:19">
      <c r="B268" s="20">
        <f t="shared" si="20"/>
        <v>266</v>
      </c>
      <c r="C268" s="66">
        <v>4784</v>
      </c>
      <c r="D268" s="65" t="s">
        <v>2380</v>
      </c>
      <c r="E268" s="45" t="s">
        <v>762</v>
      </c>
      <c r="F268" s="46">
        <v>545</v>
      </c>
      <c r="G268" s="47">
        <v>133</v>
      </c>
      <c r="H268" s="48" t="s">
        <v>1272</v>
      </c>
      <c r="I268" s="49">
        <v>2</v>
      </c>
      <c r="J268" s="59" t="s">
        <v>619</v>
      </c>
      <c r="K268" s="50" t="s">
        <v>103</v>
      </c>
      <c r="L268" s="34" t="s">
        <v>1681</v>
      </c>
      <c r="M268" s="36" t="s">
        <v>763</v>
      </c>
      <c r="N268" s="22"/>
      <c r="O268" s="21"/>
      <c r="P268" s="19">
        <f t="shared" si="21"/>
        <v>0</v>
      </c>
      <c r="Q268" s="19">
        <f t="shared" si="22"/>
        <v>0</v>
      </c>
      <c r="R268" s="19">
        <f t="shared" si="23"/>
        <v>13.146733333333334</v>
      </c>
      <c r="S268" s="19">
        <f t="shared" si="24"/>
        <v>50.372683333333335</v>
      </c>
    </row>
    <row r="269" spans="2:19">
      <c r="B269" s="20">
        <f t="shared" si="20"/>
        <v>267</v>
      </c>
      <c r="C269" s="66">
        <v>4153</v>
      </c>
      <c r="D269" s="65" t="s">
        <v>2378</v>
      </c>
      <c r="E269" s="45" t="s">
        <v>2379</v>
      </c>
      <c r="F269" s="46">
        <v>538</v>
      </c>
      <c r="G269" s="47">
        <v>132.5</v>
      </c>
      <c r="H269" s="48" t="s">
        <v>1532</v>
      </c>
      <c r="I269" s="49">
        <v>18.7</v>
      </c>
      <c r="J269" s="59" t="s">
        <v>2377</v>
      </c>
      <c r="K269" s="50" t="s">
        <v>772</v>
      </c>
      <c r="L269" s="34" t="s">
        <v>1689</v>
      </c>
      <c r="M269" s="36" t="s">
        <v>2376</v>
      </c>
      <c r="N269" s="22"/>
      <c r="O269" s="21"/>
      <c r="P269" s="19">
        <f t="shared" si="21"/>
        <v>0</v>
      </c>
      <c r="Q269" s="19">
        <f t="shared" si="22"/>
        <v>0</v>
      </c>
      <c r="R269" s="19">
        <f t="shared" si="23"/>
        <v>13.793516666666667</v>
      </c>
      <c r="S269" s="19">
        <f t="shared" si="24"/>
        <v>50.163933333333333</v>
      </c>
    </row>
    <row r="270" spans="2:19">
      <c r="B270" s="20">
        <f t="shared" si="20"/>
        <v>268</v>
      </c>
      <c r="C270" s="66">
        <v>3871</v>
      </c>
      <c r="D270" s="65" t="s">
        <v>2375</v>
      </c>
      <c r="E270" s="51" t="s">
        <v>703</v>
      </c>
      <c r="F270" s="46">
        <v>459</v>
      </c>
      <c r="G270" s="47">
        <v>133</v>
      </c>
      <c r="H270" s="48" t="s">
        <v>1510</v>
      </c>
      <c r="I270" s="49">
        <v>2</v>
      </c>
      <c r="J270" s="59" t="s">
        <v>704</v>
      </c>
      <c r="K270" s="50" t="s">
        <v>90</v>
      </c>
      <c r="L270" s="34" t="s">
        <v>1691</v>
      </c>
      <c r="M270" s="36" t="s">
        <v>705</v>
      </c>
      <c r="N270" s="22"/>
      <c r="O270" s="21"/>
      <c r="P270" s="19">
        <f t="shared" si="21"/>
        <v>0</v>
      </c>
      <c r="Q270" s="19">
        <f t="shared" si="22"/>
        <v>0</v>
      </c>
      <c r="R270" s="19">
        <f t="shared" si="23"/>
        <v>16.637566666666665</v>
      </c>
      <c r="S270" s="19">
        <f t="shared" si="24"/>
        <v>48.840633333333336</v>
      </c>
    </row>
    <row r="271" spans="2:19">
      <c r="B271" s="20">
        <f t="shared" si="20"/>
        <v>269</v>
      </c>
      <c r="C271" s="66">
        <v>4770</v>
      </c>
      <c r="D271" s="65" t="s">
        <v>2374</v>
      </c>
      <c r="E271" s="51" t="s">
        <v>706</v>
      </c>
      <c r="F271" s="46">
        <v>382</v>
      </c>
      <c r="G271" s="47">
        <v>133</v>
      </c>
      <c r="H271" s="48" t="s">
        <v>1511</v>
      </c>
      <c r="I271" s="49">
        <v>3.3</v>
      </c>
      <c r="J271" s="59" t="s">
        <v>476</v>
      </c>
      <c r="K271" s="50" t="s">
        <v>9</v>
      </c>
      <c r="L271" s="34" t="s">
        <v>1681</v>
      </c>
      <c r="M271" s="36" t="s">
        <v>707</v>
      </c>
      <c r="N271" s="22"/>
      <c r="O271" s="21"/>
      <c r="P271" s="19">
        <f t="shared" si="21"/>
        <v>0</v>
      </c>
      <c r="Q271" s="19">
        <f t="shared" si="22"/>
        <v>0</v>
      </c>
      <c r="R271" s="19">
        <f t="shared" si="23"/>
        <v>13.820883333333333</v>
      </c>
      <c r="S271" s="19">
        <f t="shared" si="24"/>
        <v>50.620950000000001</v>
      </c>
    </row>
    <row r="272" spans="2:19">
      <c r="B272" s="20">
        <f t="shared" si="20"/>
        <v>270</v>
      </c>
      <c r="C272" s="66">
        <v>1035</v>
      </c>
      <c r="D272" s="65" t="s">
        <v>2373</v>
      </c>
      <c r="E272" s="45" t="s">
        <v>162</v>
      </c>
      <c r="F272" s="46">
        <v>890</v>
      </c>
      <c r="G272" s="47">
        <v>132</v>
      </c>
      <c r="H272" s="48" t="s">
        <v>1512</v>
      </c>
      <c r="I272" s="49">
        <v>1.8</v>
      </c>
      <c r="J272" s="59" t="s">
        <v>21</v>
      </c>
      <c r="K272" s="50" t="s">
        <v>23</v>
      </c>
      <c r="L272" s="34" t="s">
        <v>1683</v>
      </c>
      <c r="M272" s="36" t="s">
        <v>708</v>
      </c>
      <c r="N272" s="22"/>
      <c r="O272" s="21"/>
      <c r="P272" s="19">
        <f t="shared" si="21"/>
        <v>0</v>
      </c>
      <c r="Q272" s="19">
        <f t="shared" si="22"/>
        <v>0</v>
      </c>
      <c r="R272" s="19">
        <f t="shared" si="23"/>
        <v>18.313000000000002</v>
      </c>
      <c r="S272" s="19">
        <f t="shared" si="24"/>
        <v>49.584666666666671</v>
      </c>
    </row>
    <row r="273" spans="2:19">
      <c r="B273" s="20">
        <f t="shared" si="20"/>
        <v>271</v>
      </c>
      <c r="C273" s="66">
        <v>4301</v>
      </c>
      <c r="D273" s="65" t="s">
        <v>2372</v>
      </c>
      <c r="E273" s="45" t="s">
        <v>1708</v>
      </c>
      <c r="F273" s="46">
        <v>783</v>
      </c>
      <c r="G273" s="47">
        <v>132</v>
      </c>
      <c r="H273" s="48" t="s">
        <v>1522</v>
      </c>
      <c r="I273" s="49">
        <v>5.4</v>
      </c>
      <c r="J273" s="59" t="s">
        <v>79</v>
      </c>
      <c r="K273" s="50" t="s">
        <v>81</v>
      </c>
      <c r="L273" s="34" t="s">
        <v>1684</v>
      </c>
      <c r="M273" s="36" t="s">
        <v>1709</v>
      </c>
      <c r="N273" s="22"/>
      <c r="O273" s="21"/>
      <c r="P273" s="19">
        <f t="shared" si="21"/>
        <v>0</v>
      </c>
      <c r="Q273" s="19">
        <f t="shared" si="22"/>
        <v>0</v>
      </c>
      <c r="R273" s="19">
        <f t="shared" si="23"/>
        <v>16.067316666666667</v>
      </c>
      <c r="S273" s="19">
        <f t="shared" si="24"/>
        <v>49.715450000000004</v>
      </c>
    </row>
    <row r="274" spans="2:19">
      <c r="B274" s="20">
        <f t="shared" si="20"/>
        <v>272</v>
      </c>
      <c r="C274" s="66">
        <v>4771</v>
      </c>
      <c r="D274" s="65" t="s">
        <v>2371</v>
      </c>
      <c r="E274" s="51" t="s">
        <v>709</v>
      </c>
      <c r="F274" s="46">
        <v>770</v>
      </c>
      <c r="G274" s="47">
        <v>132</v>
      </c>
      <c r="H274" s="48" t="s">
        <v>1513</v>
      </c>
      <c r="I274" s="49">
        <v>2.8</v>
      </c>
      <c r="J274" s="59" t="s">
        <v>710</v>
      </c>
      <c r="K274" s="50" t="s">
        <v>31</v>
      </c>
      <c r="L274" s="34" t="s">
        <v>1692</v>
      </c>
      <c r="M274" s="36" t="s">
        <v>711</v>
      </c>
      <c r="N274" s="22"/>
      <c r="O274" s="21"/>
      <c r="P274" s="19">
        <f t="shared" si="21"/>
        <v>0</v>
      </c>
      <c r="Q274" s="19">
        <f t="shared" si="22"/>
        <v>0</v>
      </c>
      <c r="R274" s="19">
        <f t="shared" si="23"/>
        <v>13.212083333333332</v>
      </c>
      <c r="S274" s="19">
        <f t="shared" si="24"/>
        <v>49.280200000000001</v>
      </c>
    </row>
    <row r="275" spans="2:19">
      <c r="B275" s="20">
        <f t="shared" si="20"/>
        <v>273</v>
      </c>
      <c r="C275" s="66">
        <v>4772</v>
      </c>
      <c r="D275" s="65" t="s">
        <v>2370</v>
      </c>
      <c r="E275" s="51" t="s">
        <v>712</v>
      </c>
      <c r="F275" s="46">
        <v>735</v>
      </c>
      <c r="G275" s="47">
        <v>132</v>
      </c>
      <c r="H275" s="48" t="s">
        <v>1277</v>
      </c>
      <c r="I275" s="49">
        <v>2</v>
      </c>
      <c r="J275" s="59" t="s">
        <v>52</v>
      </c>
      <c r="K275" s="50" t="s">
        <v>40</v>
      </c>
      <c r="L275" s="34" t="s">
        <v>1686</v>
      </c>
      <c r="M275" s="36" t="s">
        <v>713</v>
      </c>
      <c r="N275" s="22"/>
      <c r="O275" s="21"/>
      <c r="P275" s="19">
        <f t="shared" si="21"/>
        <v>0</v>
      </c>
      <c r="Q275" s="19">
        <f t="shared" si="22"/>
        <v>0</v>
      </c>
      <c r="R275" s="19">
        <f t="shared" si="23"/>
        <v>17.22485</v>
      </c>
      <c r="S275" s="19">
        <f t="shared" si="24"/>
        <v>50.287033333333333</v>
      </c>
    </row>
    <row r="276" spans="2:19">
      <c r="B276" s="20">
        <f t="shared" si="20"/>
        <v>274</v>
      </c>
      <c r="C276" s="66">
        <v>2990</v>
      </c>
      <c r="D276" s="65" t="s">
        <v>2369</v>
      </c>
      <c r="E276" s="45" t="s">
        <v>575</v>
      </c>
      <c r="F276" s="46">
        <v>725</v>
      </c>
      <c r="G276" s="47">
        <v>132</v>
      </c>
      <c r="H276" s="48" t="s">
        <v>1469</v>
      </c>
      <c r="I276" s="49">
        <v>12.5</v>
      </c>
      <c r="J276" s="59" t="s">
        <v>576</v>
      </c>
      <c r="K276" s="50" t="s">
        <v>94</v>
      </c>
      <c r="L276" s="34" t="s">
        <v>1693</v>
      </c>
      <c r="M276" s="36" t="s">
        <v>577</v>
      </c>
      <c r="N276" s="22"/>
      <c r="O276" s="21"/>
      <c r="P276" s="19">
        <f t="shared" si="21"/>
        <v>0</v>
      </c>
      <c r="Q276" s="19">
        <f t="shared" si="22"/>
        <v>0</v>
      </c>
      <c r="R276" s="19">
        <f t="shared" si="23"/>
        <v>15.185833333333333</v>
      </c>
      <c r="S276" s="19">
        <f t="shared" si="24"/>
        <v>49.087883333333338</v>
      </c>
    </row>
    <row r="277" spans="2:19">
      <c r="B277" s="20">
        <f t="shared" si="20"/>
        <v>275</v>
      </c>
      <c r="C277" s="66">
        <v>4773</v>
      </c>
      <c r="D277" s="65" t="s">
        <v>2368</v>
      </c>
      <c r="E277" s="51" t="s">
        <v>714</v>
      </c>
      <c r="F277" s="46">
        <v>710</v>
      </c>
      <c r="G277" s="47">
        <v>132</v>
      </c>
      <c r="H277" s="48" t="s">
        <v>1282</v>
      </c>
      <c r="I277" s="49">
        <v>2.1</v>
      </c>
      <c r="J277" s="59" t="s">
        <v>442</v>
      </c>
      <c r="K277" s="50" t="s">
        <v>444</v>
      </c>
      <c r="L277" s="34" t="s">
        <v>1692</v>
      </c>
      <c r="M277" s="36" t="s">
        <v>715</v>
      </c>
      <c r="N277" s="22"/>
      <c r="O277" s="21"/>
      <c r="P277" s="19">
        <f t="shared" si="21"/>
        <v>0</v>
      </c>
      <c r="Q277" s="19">
        <f t="shared" si="22"/>
        <v>0</v>
      </c>
      <c r="R277" s="19">
        <f t="shared" si="23"/>
        <v>13.063016666666668</v>
      </c>
      <c r="S277" s="19">
        <f t="shared" si="24"/>
        <v>49.302299999999995</v>
      </c>
    </row>
    <row r="278" spans="2:19">
      <c r="B278" s="20">
        <f t="shared" si="20"/>
        <v>276</v>
      </c>
      <c r="C278" s="66">
        <v>4774</v>
      </c>
      <c r="D278" s="65" t="s">
        <v>2367</v>
      </c>
      <c r="E278" s="51" t="s">
        <v>716</v>
      </c>
      <c r="F278" s="46">
        <v>708</v>
      </c>
      <c r="G278" s="47">
        <v>132</v>
      </c>
      <c r="H278" s="48" t="s">
        <v>1288</v>
      </c>
      <c r="I278" s="49">
        <v>2.9</v>
      </c>
      <c r="J278" s="59" t="s">
        <v>188</v>
      </c>
      <c r="K278" s="50" t="s">
        <v>18</v>
      </c>
      <c r="L278" s="34" t="s">
        <v>1692</v>
      </c>
      <c r="M278" s="36" t="s">
        <v>717</v>
      </c>
      <c r="N278" s="22"/>
      <c r="O278" s="21"/>
      <c r="P278" s="19">
        <f t="shared" si="21"/>
        <v>0</v>
      </c>
      <c r="Q278" s="19">
        <f t="shared" si="22"/>
        <v>0</v>
      </c>
      <c r="R278" s="19">
        <f t="shared" si="23"/>
        <v>12.682366666666667</v>
      </c>
      <c r="S278" s="19">
        <f t="shared" si="24"/>
        <v>49.558366666666664</v>
      </c>
    </row>
    <row r="279" spans="2:19">
      <c r="B279" s="20">
        <f t="shared" si="20"/>
        <v>277</v>
      </c>
      <c r="C279" s="66">
        <v>2335</v>
      </c>
      <c r="D279" s="65" t="s">
        <v>2366</v>
      </c>
      <c r="E279" s="51" t="s">
        <v>718</v>
      </c>
      <c r="F279" s="46">
        <v>524</v>
      </c>
      <c r="G279" s="47">
        <v>132</v>
      </c>
      <c r="H279" s="48" t="s">
        <v>1514</v>
      </c>
      <c r="I279" s="49">
        <v>2.2999999999999998</v>
      </c>
      <c r="J279" s="59" t="s">
        <v>162</v>
      </c>
      <c r="K279" s="50" t="s">
        <v>23</v>
      </c>
      <c r="L279" s="34" t="s">
        <v>1683</v>
      </c>
      <c r="M279" s="36" t="s">
        <v>719</v>
      </c>
      <c r="N279" s="22"/>
      <c r="O279" s="21"/>
      <c r="P279" s="19">
        <f t="shared" si="21"/>
        <v>0</v>
      </c>
      <c r="Q279" s="19">
        <f t="shared" si="22"/>
        <v>0</v>
      </c>
      <c r="R279" s="19">
        <f t="shared" si="23"/>
        <v>18.343433333333333</v>
      </c>
      <c r="S279" s="19">
        <f t="shared" si="24"/>
        <v>49.619583333333331</v>
      </c>
    </row>
    <row r="280" spans="2:19">
      <c r="B280" s="20">
        <f t="shared" si="20"/>
        <v>278</v>
      </c>
      <c r="C280" s="66">
        <v>4775</v>
      </c>
      <c r="D280" s="65" t="s">
        <v>2365</v>
      </c>
      <c r="E280" s="51" t="s">
        <v>720</v>
      </c>
      <c r="F280" s="46">
        <v>475</v>
      </c>
      <c r="G280" s="47">
        <v>132</v>
      </c>
      <c r="H280" s="48" t="s">
        <v>1515</v>
      </c>
      <c r="I280" s="49">
        <v>2.4</v>
      </c>
      <c r="J280" s="59" t="s">
        <v>721</v>
      </c>
      <c r="K280" s="50" t="s">
        <v>74</v>
      </c>
      <c r="L280" s="34" t="s">
        <v>1681</v>
      </c>
      <c r="M280" s="36" t="s">
        <v>722</v>
      </c>
      <c r="N280" s="22"/>
      <c r="O280" s="21"/>
      <c r="P280" s="19">
        <f t="shared" si="21"/>
        <v>0</v>
      </c>
      <c r="Q280" s="19">
        <f t="shared" si="22"/>
        <v>0</v>
      </c>
      <c r="R280" s="19">
        <f t="shared" si="23"/>
        <v>14.366433333333333</v>
      </c>
      <c r="S280" s="19">
        <f t="shared" si="24"/>
        <v>50.875583333333331</v>
      </c>
    </row>
    <row r="281" spans="2:19">
      <c r="B281" s="20">
        <f t="shared" si="20"/>
        <v>279</v>
      </c>
      <c r="C281" s="66">
        <v>4490</v>
      </c>
      <c r="D281" s="65" t="s">
        <v>2364</v>
      </c>
      <c r="E281" s="51" t="s">
        <v>723</v>
      </c>
      <c r="F281" s="46">
        <v>420</v>
      </c>
      <c r="G281" s="47">
        <v>132</v>
      </c>
      <c r="H281" s="48" t="s">
        <v>1516</v>
      </c>
      <c r="I281" s="49">
        <v>3.2</v>
      </c>
      <c r="J281" s="59" t="s">
        <v>724</v>
      </c>
      <c r="K281" s="50" t="s">
        <v>642</v>
      </c>
      <c r="L281" s="34" t="s">
        <v>1691</v>
      </c>
      <c r="M281" s="36" t="s">
        <v>725</v>
      </c>
      <c r="N281" s="22"/>
      <c r="O281" s="21"/>
      <c r="P281" s="19">
        <f t="shared" si="21"/>
        <v>0</v>
      </c>
      <c r="Q281" s="19">
        <f t="shared" si="22"/>
        <v>0</v>
      </c>
      <c r="R281" s="19">
        <f t="shared" si="23"/>
        <v>16.431833333333334</v>
      </c>
      <c r="S281" s="19">
        <f t="shared" si="24"/>
        <v>49.303766666666661</v>
      </c>
    </row>
    <row r="282" spans="2:19">
      <c r="B282" s="20">
        <f t="shared" si="20"/>
        <v>280</v>
      </c>
      <c r="C282" s="66">
        <v>4785</v>
      </c>
      <c r="D282" s="65" t="s">
        <v>2363</v>
      </c>
      <c r="E282" s="51" t="s">
        <v>222</v>
      </c>
      <c r="F282" s="46">
        <v>925</v>
      </c>
      <c r="G282" s="47">
        <v>131</v>
      </c>
      <c r="H282" s="48" t="s">
        <v>1530</v>
      </c>
      <c r="I282" s="49">
        <v>5.3</v>
      </c>
      <c r="J282" s="59" t="s">
        <v>50</v>
      </c>
      <c r="K282" s="50" t="s">
        <v>31</v>
      </c>
      <c r="L282" s="34" t="s">
        <v>1693</v>
      </c>
      <c r="M282" s="36" t="s">
        <v>768</v>
      </c>
      <c r="N282" s="22"/>
      <c r="O282" s="21"/>
      <c r="P282" s="19">
        <f t="shared" si="21"/>
        <v>0</v>
      </c>
      <c r="Q282" s="19">
        <f t="shared" si="22"/>
        <v>0</v>
      </c>
      <c r="R282" s="19">
        <f t="shared" si="23"/>
        <v>13.893916666666666</v>
      </c>
      <c r="S282" s="19">
        <f t="shared" si="24"/>
        <v>49.060666666666663</v>
      </c>
    </row>
    <row r="283" spans="2:19">
      <c r="B283" s="20">
        <f t="shared" si="20"/>
        <v>281</v>
      </c>
      <c r="C283" s="66">
        <v>3101</v>
      </c>
      <c r="D283" s="65" t="s">
        <v>2362</v>
      </c>
      <c r="E283" s="45" t="s">
        <v>729</v>
      </c>
      <c r="F283" s="46">
        <v>733.5</v>
      </c>
      <c r="G283" s="47">
        <v>130.5</v>
      </c>
      <c r="H283" s="48" t="s">
        <v>1517</v>
      </c>
      <c r="I283" s="49">
        <v>8.8000000000000007</v>
      </c>
      <c r="J283" s="59" t="s">
        <v>730</v>
      </c>
      <c r="K283" s="50" t="s">
        <v>642</v>
      </c>
      <c r="L283" s="34" t="s">
        <v>1690</v>
      </c>
      <c r="M283" s="36" t="s">
        <v>2361</v>
      </c>
      <c r="N283" s="22"/>
      <c r="O283" s="21"/>
      <c r="P283" s="19">
        <f t="shared" si="21"/>
        <v>0</v>
      </c>
      <c r="Q283" s="19">
        <f t="shared" si="22"/>
        <v>0</v>
      </c>
      <c r="R283" s="19">
        <f t="shared" si="23"/>
        <v>15.511116666666666</v>
      </c>
      <c r="S283" s="19">
        <f t="shared" si="24"/>
        <v>49.31165</v>
      </c>
    </row>
    <row r="284" spans="2:19">
      <c r="B284" s="20">
        <f t="shared" si="20"/>
        <v>282</v>
      </c>
      <c r="C284" s="66">
        <v>4776</v>
      </c>
      <c r="D284" s="65" t="s">
        <v>2360</v>
      </c>
      <c r="E284" s="51" t="s">
        <v>726</v>
      </c>
      <c r="F284" s="46">
        <v>733.9</v>
      </c>
      <c r="G284" s="47">
        <v>130.89999999999998</v>
      </c>
      <c r="H284" s="48" t="s">
        <v>1977</v>
      </c>
      <c r="I284" s="49">
        <v>2.6</v>
      </c>
      <c r="J284" s="59" t="s">
        <v>727</v>
      </c>
      <c r="K284" s="50" t="s">
        <v>48</v>
      </c>
      <c r="L284" s="34" t="s">
        <v>1682</v>
      </c>
      <c r="M284" s="36" t="s">
        <v>728</v>
      </c>
      <c r="N284" s="22"/>
      <c r="O284" s="21"/>
      <c r="P284" s="19">
        <f t="shared" si="21"/>
        <v>0</v>
      </c>
      <c r="Q284" s="19">
        <f t="shared" si="22"/>
        <v>0</v>
      </c>
      <c r="R284" s="19">
        <f t="shared" si="23"/>
        <v>18.096183333333332</v>
      </c>
      <c r="S284" s="19">
        <f t="shared" si="24"/>
        <v>49.333300000000001</v>
      </c>
    </row>
    <row r="285" spans="2:19">
      <c r="B285" s="20">
        <f t="shared" si="20"/>
        <v>283</v>
      </c>
      <c r="C285" s="66">
        <v>3386</v>
      </c>
      <c r="D285" s="65" t="s">
        <v>2359</v>
      </c>
      <c r="E285" s="51" t="s">
        <v>655</v>
      </c>
      <c r="F285" s="46">
        <v>728.8</v>
      </c>
      <c r="G285" s="47">
        <v>130.79999999999995</v>
      </c>
      <c r="H285" s="48" t="s">
        <v>1518</v>
      </c>
      <c r="I285" s="49">
        <v>4.5</v>
      </c>
      <c r="J285" s="59" t="s">
        <v>681</v>
      </c>
      <c r="K285" s="50" t="s">
        <v>31</v>
      </c>
      <c r="L285" s="34" t="s">
        <v>1692</v>
      </c>
      <c r="M285" s="36" t="s">
        <v>731</v>
      </c>
      <c r="N285" s="22"/>
      <c r="O285" s="21"/>
      <c r="P285" s="19">
        <f t="shared" si="21"/>
        <v>0</v>
      </c>
      <c r="Q285" s="19">
        <f t="shared" si="22"/>
        <v>0</v>
      </c>
      <c r="R285" s="19">
        <f t="shared" si="23"/>
        <v>13.341700000000001</v>
      </c>
      <c r="S285" s="19">
        <f t="shared" si="24"/>
        <v>49.317033333333335</v>
      </c>
    </row>
    <row r="286" spans="2:19">
      <c r="B286" s="20">
        <f t="shared" si="20"/>
        <v>284</v>
      </c>
      <c r="C286" s="66">
        <v>4781</v>
      </c>
      <c r="D286" s="65" t="s">
        <v>2358</v>
      </c>
      <c r="E286" s="45" t="s">
        <v>745</v>
      </c>
      <c r="F286" s="46">
        <v>594</v>
      </c>
      <c r="G286" s="47">
        <v>131</v>
      </c>
      <c r="H286" s="48" t="s">
        <v>1283</v>
      </c>
      <c r="I286" s="49">
        <v>3.1</v>
      </c>
      <c r="J286" s="59" t="s">
        <v>199</v>
      </c>
      <c r="K286" s="50" t="s">
        <v>9</v>
      </c>
      <c r="L286" s="34" t="s">
        <v>1681</v>
      </c>
      <c r="M286" s="36" t="s">
        <v>746</v>
      </c>
      <c r="N286" s="22"/>
      <c r="O286" s="21"/>
      <c r="P286" s="19">
        <f t="shared" si="21"/>
        <v>0</v>
      </c>
      <c r="Q286" s="19">
        <f t="shared" si="22"/>
        <v>0</v>
      </c>
      <c r="R286" s="19">
        <f t="shared" si="23"/>
        <v>14.184800000000001</v>
      </c>
      <c r="S286" s="19">
        <f t="shared" si="24"/>
        <v>50.611499999999999</v>
      </c>
    </row>
    <row r="287" spans="2:19">
      <c r="B287" s="20">
        <f t="shared" si="20"/>
        <v>285</v>
      </c>
      <c r="C287" s="66">
        <v>4777</v>
      </c>
      <c r="D287" s="65" t="s">
        <v>2357</v>
      </c>
      <c r="E287" s="51" t="s">
        <v>575</v>
      </c>
      <c r="F287" s="46">
        <v>494</v>
      </c>
      <c r="G287" s="47">
        <v>131</v>
      </c>
      <c r="H287" s="48" t="s">
        <v>1279</v>
      </c>
      <c r="I287" s="49">
        <v>2.5</v>
      </c>
      <c r="J287" s="59" t="s">
        <v>732</v>
      </c>
      <c r="K287" s="50" t="s">
        <v>9</v>
      </c>
      <c r="L287" s="34" t="s">
        <v>1681</v>
      </c>
      <c r="M287" s="36" t="s">
        <v>733</v>
      </c>
      <c r="N287" s="22"/>
      <c r="O287" s="21"/>
      <c r="P287" s="19">
        <f t="shared" si="21"/>
        <v>0</v>
      </c>
      <c r="Q287" s="19">
        <f t="shared" si="22"/>
        <v>0</v>
      </c>
      <c r="R287" s="19">
        <f t="shared" si="23"/>
        <v>14.1357</v>
      </c>
      <c r="S287" s="19">
        <f t="shared" si="24"/>
        <v>50.689816666666665</v>
      </c>
    </row>
    <row r="288" spans="2:19">
      <c r="B288" s="20">
        <f t="shared" si="20"/>
        <v>286</v>
      </c>
      <c r="C288" s="66">
        <v>2855</v>
      </c>
      <c r="D288" s="65" t="s">
        <v>2356</v>
      </c>
      <c r="E288" s="51" t="s">
        <v>561</v>
      </c>
      <c r="F288" s="46">
        <v>469</v>
      </c>
      <c r="G288" s="47">
        <v>131</v>
      </c>
      <c r="H288" s="48" t="s">
        <v>1519</v>
      </c>
      <c r="I288" s="49">
        <v>2.7</v>
      </c>
      <c r="J288" s="59" t="s">
        <v>734</v>
      </c>
      <c r="K288" s="50" t="s">
        <v>74</v>
      </c>
      <c r="L288" s="34" t="s">
        <v>1681</v>
      </c>
      <c r="M288" s="36" t="s">
        <v>735</v>
      </c>
      <c r="N288" s="22"/>
      <c r="O288" s="21"/>
      <c r="P288" s="19">
        <f t="shared" si="21"/>
        <v>0</v>
      </c>
      <c r="Q288" s="19">
        <f t="shared" si="22"/>
        <v>0</v>
      </c>
      <c r="R288" s="19">
        <f t="shared" si="23"/>
        <v>14.371816666666668</v>
      </c>
      <c r="S288" s="19">
        <f t="shared" si="24"/>
        <v>50.816449999999996</v>
      </c>
    </row>
    <row r="289" spans="2:19">
      <c r="B289" s="20">
        <f t="shared" si="20"/>
        <v>287</v>
      </c>
      <c r="C289" s="66">
        <v>4778</v>
      </c>
      <c r="D289" s="65" t="s">
        <v>2355</v>
      </c>
      <c r="E289" s="51" t="s">
        <v>736</v>
      </c>
      <c r="F289" s="46">
        <v>464</v>
      </c>
      <c r="G289" s="47">
        <v>131</v>
      </c>
      <c r="H289" s="48" t="s">
        <v>1520</v>
      </c>
      <c r="I289" s="49">
        <v>9.9</v>
      </c>
      <c r="J289" s="59" t="s">
        <v>616</v>
      </c>
      <c r="K289" s="50" t="s">
        <v>532</v>
      </c>
      <c r="L289" s="34" t="s">
        <v>1691</v>
      </c>
      <c r="M289" s="36" t="s">
        <v>737</v>
      </c>
      <c r="N289" s="22"/>
      <c r="O289" s="21"/>
      <c r="P289" s="19">
        <f t="shared" si="21"/>
        <v>0</v>
      </c>
      <c r="Q289" s="19">
        <f t="shared" si="22"/>
        <v>0</v>
      </c>
      <c r="R289" s="19">
        <f t="shared" si="23"/>
        <v>16.417083333333334</v>
      </c>
      <c r="S289" s="19">
        <f t="shared" si="24"/>
        <v>49.124050000000004</v>
      </c>
    </row>
    <row r="290" spans="2:19">
      <c r="B290" s="20">
        <f t="shared" si="20"/>
        <v>288</v>
      </c>
      <c r="C290" s="66">
        <v>3544</v>
      </c>
      <c r="D290" s="65" t="s">
        <v>2354</v>
      </c>
      <c r="E290" s="45" t="s">
        <v>738</v>
      </c>
      <c r="F290" s="46">
        <v>463.8</v>
      </c>
      <c r="G290" s="47">
        <v>130.80000000000001</v>
      </c>
      <c r="H290" s="48" t="s">
        <v>1521</v>
      </c>
      <c r="I290" s="49">
        <v>4.4000000000000004</v>
      </c>
      <c r="J290" s="59" t="s">
        <v>739</v>
      </c>
      <c r="K290" s="50" t="s">
        <v>219</v>
      </c>
      <c r="L290" s="34" t="s">
        <v>1688</v>
      </c>
      <c r="M290" s="36" t="s">
        <v>740</v>
      </c>
      <c r="N290" s="22"/>
      <c r="O290" s="21"/>
      <c r="P290" s="19">
        <f t="shared" si="21"/>
        <v>0</v>
      </c>
      <c r="Q290" s="19">
        <f t="shared" si="22"/>
        <v>0</v>
      </c>
      <c r="R290" s="19">
        <f t="shared" si="23"/>
        <v>15.320549999999999</v>
      </c>
      <c r="S290" s="19">
        <f t="shared" si="24"/>
        <v>50.466033333333336</v>
      </c>
    </row>
    <row r="291" spans="2:19">
      <c r="B291" s="20">
        <f t="shared" si="20"/>
        <v>289</v>
      </c>
      <c r="C291" s="66">
        <v>4779</v>
      </c>
      <c r="D291" s="65" t="s">
        <v>2352</v>
      </c>
      <c r="E291" s="51" t="s">
        <v>2353</v>
      </c>
      <c r="F291" s="46">
        <v>415</v>
      </c>
      <c r="G291" s="47">
        <v>131</v>
      </c>
      <c r="H291" s="48" t="s">
        <v>2778</v>
      </c>
      <c r="I291" s="49">
        <v>6.7</v>
      </c>
      <c r="J291" s="59" t="s">
        <v>741</v>
      </c>
      <c r="K291" s="50" t="s">
        <v>532</v>
      </c>
      <c r="L291" s="34" t="s">
        <v>1691</v>
      </c>
      <c r="M291" s="36" t="s">
        <v>742</v>
      </c>
      <c r="N291" s="22"/>
      <c r="O291" s="21"/>
      <c r="P291" s="19">
        <f t="shared" si="21"/>
        <v>0</v>
      </c>
      <c r="Q291" s="19">
        <f t="shared" si="22"/>
        <v>0</v>
      </c>
      <c r="R291" s="19">
        <f t="shared" si="23"/>
        <v>16.389800000000001</v>
      </c>
      <c r="S291" s="19">
        <f t="shared" si="24"/>
        <v>49.056799999999996</v>
      </c>
    </row>
    <row r="292" spans="2:19">
      <c r="B292" s="20">
        <f t="shared" si="20"/>
        <v>290</v>
      </c>
      <c r="C292" s="66">
        <v>4780</v>
      </c>
      <c r="D292" s="65" t="s">
        <v>2351</v>
      </c>
      <c r="E292" s="45" t="s">
        <v>593</v>
      </c>
      <c r="F292" s="46">
        <v>765</v>
      </c>
      <c r="G292" s="47">
        <v>130</v>
      </c>
      <c r="H292" s="48" t="s">
        <v>1523</v>
      </c>
      <c r="I292" s="49">
        <v>4.8</v>
      </c>
      <c r="J292" s="59" t="s">
        <v>575</v>
      </c>
      <c r="K292" s="50" t="s">
        <v>12</v>
      </c>
      <c r="L292" s="34" t="s">
        <v>1684</v>
      </c>
      <c r="M292" s="36" t="s">
        <v>744</v>
      </c>
      <c r="N292" s="22"/>
      <c r="O292" s="21"/>
      <c r="P292" s="19">
        <f t="shared" si="21"/>
        <v>0</v>
      </c>
      <c r="Q292" s="19">
        <f t="shared" si="22"/>
        <v>0</v>
      </c>
      <c r="R292" s="19">
        <f t="shared" si="23"/>
        <v>16.604083333333335</v>
      </c>
      <c r="S292" s="19">
        <f t="shared" si="24"/>
        <v>50.11181666666667</v>
      </c>
    </row>
    <row r="293" spans="2:19">
      <c r="B293" s="20">
        <f t="shared" si="20"/>
        <v>291</v>
      </c>
      <c r="C293" s="66">
        <v>1819</v>
      </c>
      <c r="D293" s="65" t="s">
        <v>2350</v>
      </c>
      <c r="E293" s="45" t="s">
        <v>637</v>
      </c>
      <c r="F293" s="46">
        <v>593</v>
      </c>
      <c r="G293" s="47">
        <v>130</v>
      </c>
      <c r="H293" s="48" t="s">
        <v>1287</v>
      </c>
      <c r="I293" s="49">
        <v>1.9</v>
      </c>
      <c r="J293" s="59" t="s">
        <v>126</v>
      </c>
      <c r="K293" s="50" t="s">
        <v>53</v>
      </c>
      <c r="L293" s="34" t="s">
        <v>1687</v>
      </c>
      <c r="M293" s="36" t="s">
        <v>1696</v>
      </c>
      <c r="N293" s="22"/>
      <c r="O293" s="21"/>
      <c r="P293" s="19">
        <f t="shared" si="21"/>
        <v>0</v>
      </c>
      <c r="Q293" s="19">
        <f t="shared" si="22"/>
        <v>0</v>
      </c>
      <c r="R293" s="19">
        <f t="shared" si="23"/>
        <v>14.749799999999999</v>
      </c>
      <c r="S293" s="19">
        <f t="shared" si="24"/>
        <v>50.807516666666665</v>
      </c>
    </row>
    <row r="294" spans="2:19">
      <c r="B294" s="20">
        <f t="shared" si="20"/>
        <v>292</v>
      </c>
      <c r="C294" s="66">
        <v>3669</v>
      </c>
      <c r="D294" s="65" t="s">
        <v>2349</v>
      </c>
      <c r="E294" s="45" t="s">
        <v>747</v>
      </c>
      <c r="F294" s="46">
        <v>527</v>
      </c>
      <c r="G294" s="47">
        <v>130</v>
      </c>
      <c r="H294" s="48" t="s">
        <v>1524</v>
      </c>
      <c r="I294" s="49">
        <v>3</v>
      </c>
      <c r="J294" s="59" t="s">
        <v>38</v>
      </c>
      <c r="K294" s="50" t="s">
        <v>748</v>
      </c>
      <c r="L294" s="34" t="s">
        <v>1686</v>
      </c>
      <c r="M294" s="36" t="s">
        <v>749</v>
      </c>
      <c r="N294" s="22"/>
      <c r="O294" s="21"/>
      <c r="P294" s="19">
        <f t="shared" si="21"/>
        <v>0</v>
      </c>
      <c r="Q294" s="19">
        <f t="shared" si="22"/>
        <v>0</v>
      </c>
      <c r="R294" s="19">
        <f t="shared" si="23"/>
        <v>17.112100000000002</v>
      </c>
      <c r="S294" s="19">
        <f t="shared" si="24"/>
        <v>50.310316666666665</v>
      </c>
    </row>
    <row r="295" spans="2:19">
      <c r="B295" s="20">
        <f t="shared" si="20"/>
        <v>293</v>
      </c>
      <c r="C295" s="66">
        <v>4782</v>
      </c>
      <c r="D295" s="65" t="s">
        <v>2348</v>
      </c>
      <c r="E295" s="45" t="s">
        <v>750</v>
      </c>
      <c r="F295" s="46">
        <v>508</v>
      </c>
      <c r="G295" s="47">
        <v>130</v>
      </c>
      <c r="H295" s="48" t="s">
        <v>1290</v>
      </c>
      <c r="I295" s="49">
        <v>1.5</v>
      </c>
      <c r="J295" s="59" t="s">
        <v>751</v>
      </c>
      <c r="K295" s="50" t="s">
        <v>9</v>
      </c>
      <c r="L295" s="34" t="s">
        <v>1681</v>
      </c>
      <c r="M295" s="36" t="s">
        <v>752</v>
      </c>
      <c r="N295" s="22"/>
      <c r="O295" s="21"/>
      <c r="P295" s="19">
        <f t="shared" si="21"/>
        <v>0</v>
      </c>
      <c r="Q295" s="19">
        <f t="shared" si="22"/>
        <v>0</v>
      </c>
      <c r="R295" s="19">
        <f t="shared" si="23"/>
        <v>14.158366666666668</v>
      </c>
      <c r="S295" s="19">
        <f t="shared" si="24"/>
        <v>50.754683333333332</v>
      </c>
    </row>
    <row r="296" spans="2:19">
      <c r="B296" s="20">
        <f t="shared" si="20"/>
        <v>294</v>
      </c>
      <c r="C296" s="66">
        <v>1705</v>
      </c>
      <c r="D296" s="65" t="s">
        <v>2347</v>
      </c>
      <c r="E296" s="45" t="s">
        <v>753</v>
      </c>
      <c r="F296" s="46">
        <v>493</v>
      </c>
      <c r="G296" s="47">
        <v>130</v>
      </c>
      <c r="H296" s="48" t="s">
        <v>1525</v>
      </c>
      <c r="I296" s="49">
        <v>5.6</v>
      </c>
      <c r="J296" s="59" t="s">
        <v>343</v>
      </c>
      <c r="K296" s="50" t="s">
        <v>115</v>
      </c>
      <c r="L296" s="34" t="s">
        <v>1689</v>
      </c>
      <c r="M296" s="36" t="s">
        <v>754</v>
      </c>
      <c r="N296" s="22"/>
      <c r="O296" s="21"/>
      <c r="P296" s="19">
        <f t="shared" si="21"/>
        <v>0</v>
      </c>
      <c r="Q296" s="19">
        <f t="shared" si="22"/>
        <v>0</v>
      </c>
      <c r="R296" s="19">
        <f t="shared" si="23"/>
        <v>14.033983333333333</v>
      </c>
      <c r="S296" s="19">
        <f t="shared" si="24"/>
        <v>49.967516666666668</v>
      </c>
    </row>
    <row r="297" spans="2:19">
      <c r="B297" s="20">
        <f t="shared" si="20"/>
        <v>295</v>
      </c>
      <c r="C297" s="66">
        <v>1802</v>
      </c>
      <c r="D297" s="65" t="s">
        <v>2346</v>
      </c>
      <c r="E297" s="45" t="s">
        <v>755</v>
      </c>
      <c r="F297" s="46">
        <v>442</v>
      </c>
      <c r="G297" s="47">
        <v>130</v>
      </c>
      <c r="H297" s="48" t="s">
        <v>1526</v>
      </c>
      <c r="I297" s="49">
        <v>7.1</v>
      </c>
      <c r="J297" s="59" t="s">
        <v>756</v>
      </c>
      <c r="K297" s="50" t="s">
        <v>249</v>
      </c>
      <c r="L297" s="34" t="s">
        <v>1686</v>
      </c>
      <c r="M297" s="36" t="s">
        <v>757</v>
      </c>
      <c r="N297" s="22"/>
      <c r="O297" s="21"/>
      <c r="P297" s="19">
        <f t="shared" si="21"/>
        <v>0</v>
      </c>
      <c r="Q297" s="19">
        <f t="shared" si="22"/>
        <v>0</v>
      </c>
      <c r="R297" s="19">
        <f t="shared" si="23"/>
        <v>17.061783333333334</v>
      </c>
      <c r="S297" s="19">
        <f t="shared" si="24"/>
        <v>49.548299999999998</v>
      </c>
    </row>
    <row r="298" spans="2:19">
      <c r="B298" s="20">
        <f t="shared" si="20"/>
        <v>296</v>
      </c>
      <c r="C298" s="66">
        <v>4783</v>
      </c>
      <c r="D298" s="65" t="s">
        <v>2344</v>
      </c>
      <c r="E298" s="51" t="s">
        <v>464</v>
      </c>
      <c r="F298" s="46">
        <v>856</v>
      </c>
      <c r="G298" s="47">
        <v>129</v>
      </c>
      <c r="H298" s="48" t="s">
        <v>1527</v>
      </c>
      <c r="I298" s="49">
        <v>2.6</v>
      </c>
      <c r="J298" s="59" t="s">
        <v>483</v>
      </c>
      <c r="K298" s="50" t="s">
        <v>31</v>
      </c>
      <c r="L298" s="34" t="s">
        <v>1693</v>
      </c>
      <c r="M298" s="36" t="s">
        <v>758</v>
      </c>
      <c r="N298" s="22"/>
      <c r="O298" s="21"/>
      <c r="P298" s="19">
        <f t="shared" si="21"/>
        <v>0</v>
      </c>
      <c r="Q298" s="19">
        <f t="shared" si="22"/>
        <v>0</v>
      </c>
      <c r="R298" s="19">
        <f t="shared" si="23"/>
        <v>14.127683333333334</v>
      </c>
      <c r="S298" s="19">
        <f t="shared" si="24"/>
        <v>48.957533333333338</v>
      </c>
    </row>
    <row r="299" spans="2:19">
      <c r="B299" s="20">
        <f t="shared" si="20"/>
        <v>297</v>
      </c>
      <c r="C299" s="66">
        <v>4404</v>
      </c>
      <c r="D299" s="65" t="s">
        <v>2343</v>
      </c>
      <c r="E299" s="51" t="s">
        <v>759</v>
      </c>
      <c r="F299" s="46">
        <v>680</v>
      </c>
      <c r="G299" s="47">
        <v>129</v>
      </c>
      <c r="H299" s="48" t="s">
        <v>1528</v>
      </c>
      <c r="I299" s="49">
        <v>19.5</v>
      </c>
      <c r="J299" s="59" t="s">
        <v>760</v>
      </c>
      <c r="K299" s="50" t="s">
        <v>642</v>
      </c>
      <c r="L299" s="34" t="s">
        <v>1690</v>
      </c>
      <c r="M299" s="36" t="s">
        <v>761</v>
      </c>
      <c r="N299" s="22"/>
      <c r="O299" s="21"/>
      <c r="P299" s="19">
        <f t="shared" si="21"/>
        <v>0</v>
      </c>
      <c r="Q299" s="19">
        <f t="shared" si="22"/>
        <v>0</v>
      </c>
      <c r="R299" s="19">
        <f t="shared" si="23"/>
        <v>16.157399999999999</v>
      </c>
      <c r="S299" s="19">
        <f t="shared" si="24"/>
        <v>49.369433333333333</v>
      </c>
    </row>
    <row r="300" spans="2:19">
      <c r="B300" s="20">
        <f t="shared" si="20"/>
        <v>298</v>
      </c>
      <c r="C300" s="66">
        <v>4250</v>
      </c>
      <c r="D300" s="65" t="s">
        <v>2341</v>
      </c>
      <c r="E300" s="45" t="s">
        <v>2342</v>
      </c>
      <c r="F300" s="46">
        <v>489</v>
      </c>
      <c r="G300" s="47">
        <v>129</v>
      </c>
      <c r="H300" s="48" t="s">
        <v>2777</v>
      </c>
      <c r="I300" s="49">
        <v>4.4000000000000004</v>
      </c>
      <c r="J300" s="59" t="s">
        <v>2340</v>
      </c>
      <c r="K300" s="50" t="s">
        <v>383</v>
      </c>
      <c r="L300" s="34" t="s">
        <v>1691</v>
      </c>
      <c r="M300" s="36" t="s">
        <v>2339</v>
      </c>
      <c r="N300" s="22"/>
      <c r="O300" s="21"/>
      <c r="P300" s="19">
        <f t="shared" si="21"/>
        <v>0</v>
      </c>
      <c r="Q300" s="19">
        <f t="shared" si="22"/>
        <v>0</v>
      </c>
      <c r="R300" s="19">
        <f t="shared" si="23"/>
        <v>16.585833333333333</v>
      </c>
      <c r="S300" s="19">
        <f t="shared" si="24"/>
        <v>49.451366666666672</v>
      </c>
    </row>
    <row r="301" spans="2:19">
      <c r="B301" s="20">
        <f t="shared" si="20"/>
        <v>299</v>
      </c>
      <c r="C301" s="66">
        <v>4505</v>
      </c>
      <c r="D301" s="65" t="s">
        <v>2338</v>
      </c>
      <c r="E301" s="45" t="s">
        <v>764</v>
      </c>
      <c r="F301" s="46">
        <v>363</v>
      </c>
      <c r="G301" s="47">
        <v>129</v>
      </c>
      <c r="H301" s="48" t="s">
        <v>1529</v>
      </c>
      <c r="I301" s="49">
        <v>7.3</v>
      </c>
      <c r="J301" s="59" t="s">
        <v>765</v>
      </c>
      <c r="K301" s="50" t="s">
        <v>219</v>
      </c>
      <c r="L301" s="34" t="s">
        <v>1689</v>
      </c>
      <c r="M301" s="36" t="s">
        <v>766</v>
      </c>
      <c r="N301" s="22"/>
      <c r="O301" s="21"/>
      <c r="P301" s="19">
        <f t="shared" si="21"/>
        <v>0</v>
      </c>
      <c r="Q301" s="19">
        <f t="shared" si="22"/>
        <v>0</v>
      </c>
      <c r="R301" s="19">
        <f t="shared" si="23"/>
        <v>14.955499999999999</v>
      </c>
      <c r="S301" s="19">
        <f t="shared" si="24"/>
        <v>50.454583333333339</v>
      </c>
    </row>
    <row r="302" spans="2:19">
      <c r="B302" s="20">
        <f t="shared" si="20"/>
        <v>300</v>
      </c>
      <c r="C302" s="66">
        <v>4786</v>
      </c>
      <c r="D302" s="65" t="s">
        <v>2336</v>
      </c>
      <c r="E302" s="51" t="s">
        <v>769</v>
      </c>
      <c r="F302" s="46">
        <v>637</v>
      </c>
      <c r="G302" s="47">
        <v>128</v>
      </c>
      <c r="H302" s="48" t="s">
        <v>1531</v>
      </c>
      <c r="I302" s="49">
        <v>4.4000000000000004</v>
      </c>
      <c r="J302" s="59" t="s">
        <v>770</v>
      </c>
      <c r="K302" s="50" t="s">
        <v>31</v>
      </c>
      <c r="L302" s="34" t="s">
        <v>1692</v>
      </c>
      <c r="M302" s="36" t="s">
        <v>771</v>
      </c>
      <c r="N302" s="22"/>
      <c r="O302" s="21"/>
      <c r="P302" s="19">
        <f t="shared" si="21"/>
        <v>0</v>
      </c>
      <c r="Q302" s="19">
        <f t="shared" si="22"/>
        <v>0</v>
      </c>
      <c r="R302" s="19">
        <f t="shared" si="23"/>
        <v>13.658466666666667</v>
      </c>
      <c r="S302" s="19">
        <f t="shared" si="24"/>
        <v>49.273966666666666</v>
      </c>
    </row>
    <row r="303" spans="2:19">
      <c r="B303" s="20">
        <f t="shared" si="20"/>
        <v>301</v>
      </c>
      <c r="C303" s="66">
        <v>2667</v>
      </c>
      <c r="D303" s="65" t="s">
        <v>2335</v>
      </c>
      <c r="E303" s="45" t="s">
        <v>662</v>
      </c>
      <c r="F303" s="46">
        <v>465</v>
      </c>
      <c r="G303" s="47">
        <v>128</v>
      </c>
      <c r="H303" s="48" t="s">
        <v>1533</v>
      </c>
      <c r="I303" s="49">
        <v>2.5</v>
      </c>
      <c r="J303" s="59" t="s">
        <v>773</v>
      </c>
      <c r="K303" s="50" t="s">
        <v>60</v>
      </c>
      <c r="L303" s="34" t="s">
        <v>1687</v>
      </c>
      <c r="M303" s="36" t="s">
        <v>774</v>
      </c>
      <c r="N303" s="22"/>
      <c r="O303" s="21"/>
      <c r="P303" s="19">
        <f t="shared" si="21"/>
        <v>0</v>
      </c>
      <c r="Q303" s="19">
        <f t="shared" si="22"/>
        <v>0</v>
      </c>
      <c r="R303" s="19">
        <f t="shared" si="23"/>
        <v>14.606766666666667</v>
      </c>
      <c r="S303" s="19">
        <f t="shared" si="24"/>
        <v>50.535449999999997</v>
      </c>
    </row>
    <row r="304" spans="2:19">
      <c r="B304" s="20">
        <f t="shared" si="20"/>
        <v>302</v>
      </c>
      <c r="C304" s="66">
        <v>4788</v>
      </c>
      <c r="D304" s="65" t="s">
        <v>2334</v>
      </c>
      <c r="E304" s="45" t="s">
        <v>297</v>
      </c>
      <c r="F304" s="46">
        <v>399</v>
      </c>
      <c r="G304" s="47">
        <v>128</v>
      </c>
      <c r="H304" s="48" t="s">
        <v>1534</v>
      </c>
      <c r="I304" s="49">
        <v>3.1</v>
      </c>
      <c r="J304" s="59" t="s">
        <v>226</v>
      </c>
      <c r="K304" s="50" t="s">
        <v>9</v>
      </c>
      <c r="L304" s="34" t="s">
        <v>1681</v>
      </c>
      <c r="M304" s="36" t="s">
        <v>775</v>
      </c>
      <c r="N304" s="22"/>
      <c r="O304" s="21"/>
      <c r="P304" s="19">
        <f t="shared" si="21"/>
        <v>0</v>
      </c>
      <c r="Q304" s="19">
        <f t="shared" si="22"/>
        <v>0</v>
      </c>
      <c r="R304" s="19">
        <f t="shared" si="23"/>
        <v>13.667899999999999</v>
      </c>
      <c r="S304" s="19">
        <f t="shared" si="24"/>
        <v>50.519783333333329</v>
      </c>
    </row>
    <row r="305" spans="2:19">
      <c r="B305" s="20">
        <f t="shared" si="20"/>
        <v>303</v>
      </c>
      <c r="C305" s="66">
        <v>3385</v>
      </c>
      <c r="D305" s="65" t="s">
        <v>2333</v>
      </c>
      <c r="E305" s="45" t="s">
        <v>36</v>
      </c>
      <c r="F305" s="46">
        <v>904</v>
      </c>
      <c r="G305" s="47">
        <v>127</v>
      </c>
      <c r="H305" s="48" t="s">
        <v>1270</v>
      </c>
      <c r="I305" s="49">
        <v>2.7</v>
      </c>
      <c r="J305" s="59" t="s">
        <v>799</v>
      </c>
      <c r="K305" s="50" t="s">
        <v>31</v>
      </c>
      <c r="L305" s="34" t="s">
        <v>1692</v>
      </c>
      <c r="M305" s="36" t="s">
        <v>2332</v>
      </c>
      <c r="N305" s="22"/>
      <c r="O305" s="21"/>
      <c r="P305" s="19">
        <f t="shared" si="21"/>
        <v>0</v>
      </c>
      <c r="Q305" s="19">
        <f t="shared" si="22"/>
        <v>0</v>
      </c>
      <c r="R305" s="19">
        <f t="shared" si="23"/>
        <v>13.568899999999999</v>
      </c>
      <c r="S305" s="19">
        <f t="shared" si="24"/>
        <v>49.190099999999994</v>
      </c>
    </row>
    <row r="306" spans="2:19">
      <c r="B306" s="20">
        <f t="shared" si="20"/>
        <v>304</v>
      </c>
      <c r="C306" s="66">
        <v>1940</v>
      </c>
      <c r="D306" s="65" t="s">
        <v>2331</v>
      </c>
      <c r="E306" s="51" t="s">
        <v>776</v>
      </c>
      <c r="F306" s="46">
        <v>859</v>
      </c>
      <c r="G306" s="47">
        <v>127</v>
      </c>
      <c r="H306" s="48" t="s">
        <v>1275</v>
      </c>
      <c r="I306" s="49">
        <v>1.4</v>
      </c>
      <c r="J306" s="59" t="s">
        <v>298</v>
      </c>
      <c r="K306" s="50" t="s">
        <v>4</v>
      </c>
      <c r="L306" s="34" t="s">
        <v>1683</v>
      </c>
      <c r="M306" s="36" t="s">
        <v>777</v>
      </c>
      <c r="N306" s="22"/>
      <c r="O306" s="21"/>
      <c r="P306" s="19">
        <f t="shared" si="21"/>
        <v>0</v>
      </c>
      <c r="Q306" s="19">
        <f t="shared" si="22"/>
        <v>0</v>
      </c>
      <c r="R306" s="19">
        <f t="shared" si="23"/>
        <v>18.124950000000002</v>
      </c>
      <c r="S306" s="19">
        <f t="shared" si="24"/>
        <v>49.52003333333333</v>
      </c>
    </row>
    <row r="307" spans="2:19">
      <c r="B307" s="20">
        <f t="shared" si="20"/>
        <v>305</v>
      </c>
      <c r="C307" s="66">
        <v>5540</v>
      </c>
      <c r="D307" s="65" t="s">
        <v>2330</v>
      </c>
      <c r="E307" s="51" t="s">
        <v>230</v>
      </c>
      <c r="F307" s="46">
        <v>572</v>
      </c>
      <c r="G307" s="47">
        <v>127</v>
      </c>
      <c r="H307" s="48" t="s">
        <v>1725</v>
      </c>
      <c r="I307" s="49">
        <v>2.6</v>
      </c>
      <c r="J307" s="59" t="s">
        <v>301</v>
      </c>
      <c r="K307" s="50" t="s">
        <v>34</v>
      </c>
      <c r="L307" s="34" t="s">
        <v>1685</v>
      </c>
      <c r="M307" s="36" t="s">
        <v>1700</v>
      </c>
      <c r="N307" s="22"/>
      <c r="O307" s="21"/>
      <c r="P307" s="19">
        <f t="shared" si="21"/>
        <v>0</v>
      </c>
      <c r="Q307" s="19">
        <f t="shared" si="22"/>
        <v>0</v>
      </c>
      <c r="R307" s="19">
        <f t="shared" si="23"/>
        <v>12.794266666666667</v>
      </c>
      <c r="S307" s="19">
        <f t="shared" si="24"/>
        <v>50.210283333333336</v>
      </c>
    </row>
    <row r="308" spans="2:19" ht="12.75">
      <c r="B308" s="20">
        <f t="shared" si="20"/>
        <v>306</v>
      </c>
      <c r="C308" s="66">
        <v>4790</v>
      </c>
      <c r="D308" s="65" t="s">
        <v>2329</v>
      </c>
      <c r="E308" s="51" t="s">
        <v>907</v>
      </c>
      <c r="F308" s="46">
        <v>572</v>
      </c>
      <c r="G308" s="47">
        <v>127</v>
      </c>
      <c r="H308" s="48" t="s">
        <v>2766</v>
      </c>
      <c r="I308" s="49">
        <v>2.2999999999999998</v>
      </c>
      <c r="J308" s="59" t="s">
        <v>910</v>
      </c>
      <c r="K308" s="50" t="s">
        <v>103</v>
      </c>
      <c r="L308" s="34" t="s">
        <v>1685</v>
      </c>
      <c r="M308" s="36" t="s">
        <v>2328</v>
      </c>
      <c r="N308" s="22"/>
      <c r="O308" s="21"/>
      <c r="P308" s="19">
        <f t="shared" si="21"/>
        <v>0</v>
      </c>
      <c r="Q308" s="19">
        <f t="shared" si="22"/>
        <v>0</v>
      </c>
      <c r="R308" s="19">
        <f t="shared" si="23"/>
        <v>12.972733333333334</v>
      </c>
      <c r="S308" s="19">
        <f t="shared" si="24"/>
        <v>50.261716666666665</v>
      </c>
    </row>
    <row r="309" spans="2:19">
      <c r="B309" s="20">
        <f t="shared" si="20"/>
        <v>307</v>
      </c>
      <c r="C309" s="66">
        <v>4791</v>
      </c>
      <c r="D309" s="65" t="s">
        <v>2327</v>
      </c>
      <c r="E309" s="45" t="s">
        <v>778</v>
      </c>
      <c r="F309" s="46">
        <v>546</v>
      </c>
      <c r="G309" s="47">
        <v>127</v>
      </c>
      <c r="H309" s="48" t="s">
        <v>1535</v>
      </c>
      <c r="I309" s="49">
        <v>6.4</v>
      </c>
      <c r="J309" s="59" t="s">
        <v>343</v>
      </c>
      <c r="K309" s="50" t="s">
        <v>115</v>
      </c>
      <c r="L309" s="34" t="s">
        <v>1689</v>
      </c>
      <c r="M309" s="36" t="s">
        <v>779</v>
      </c>
      <c r="N309" s="22"/>
      <c r="O309" s="21"/>
      <c r="P309" s="19">
        <f t="shared" si="21"/>
        <v>0</v>
      </c>
      <c r="Q309" s="19">
        <f t="shared" si="22"/>
        <v>0</v>
      </c>
      <c r="R309" s="19">
        <f t="shared" si="23"/>
        <v>13.849416666666666</v>
      </c>
      <c r="S309" s="19">
        <f t="shared" si="24"/>
        <v>49.992750000000001</v>
      </c>
    </row>
    <row r="310" spans="2:19">
      <c r="B310" s="20">
        <f t="shared" si="20"/>
        <v>308</v>
      </c>
      <c r="C310" s="66">
        <v>4792</v>
      </c>
      <c r="D310" s="65" t="s">
        <v>2326</v>
      </c>
      <c r="E310" s="45" t="s">
        <v>751</v>
      </c>
      <c r="F310" s="46">
        <v>510</v>
      </c>
      <c r="G310" s="47">
        <v>127</v>
      </c>
      <c r="H310" s="48" t="s">
        <v>1277</v>
      </c>
      <c r="I310" s="49">
        <v>2.5</v>
      </c>
      <c r="J310" s="59" t="s">
        <v>201</v>
      </c>
      <c r="K310" s="50" t="s">
        <v>9</v>
      </c>
      <c r="L310" s="34" t="s">
        <v>1681</v>
      </c>
      <c r="M310" s="36" t="s">
        <v>780</v>
      </c>
      <c r="N310" s="22"/>
      <c r="O310" s="21"/>
      <c r="P310" s="19">
        <f t="shared" si="21"/>
        <v>0</v>
      </c>
      <c r="Q310" s="19">
        <f t="shared" si="22"/>
        <v>0</v>
      </c>
      <c r="R310" s="19">
        <f t="shared" si="23"/>
        <v>14.139033333333332</v>
      </c>
      <c r="S310" s="19">
        <f t="shared" si="24"/>
        <v>50.759483333333336</v>
      </c>
    </row>
    <row r="311" spans="2:19">
      <c r="B311" s="20">
        <f t="shared" si="20"/>
        <v>309</v>
      </c>
      <c r="C311" s="66">
        <v>4573</v>
      </c>
      <c r="D311" s="65" t="s">
        <v>2325</v>
      </c>
      <c r="E311" s="51" t="s">
        <v>781</v>
      </c>
      <c r="F311" s="46">
        <v>490</v>
      </c>
      <c r="G311" s="47">
        <v>127</v>
      </c>
      <c r="H311" s="48" t="s">
        <v>1536</v>
      </c>
      <c r="I311" s="49">
        <v>5.2</v>
      </c>
      <c r="J311" s="59" t="s">
        <v>782</v>
      </c>
      <c r="K311" s="50" t="s">
        <v>304</v>
      </c>
      <c r="L311" s="34" t="s">
        <v>1689</v>
      </c>
      <c r="M311" s="36" t="s">
        <v>783</v>
      </c>
      <c r="N311" s="22"/>
      <c r="O311" s="21"/>
      <c r="P311" s="19">
        <f t="shared" si="21"/>
        <v>0</v>
      </c>
      <c r="Q311" s="19">
        <f t="shared" si="22"/>
        <v>0</v>
      </c>
      <c r="R311" s="19">
        <f t="shared" si="23"/>
        <v>14.360383333333333</v>
      </c>
      <c r="S311" s="19">
        <f t="shared" si="24"/>
        <v>49.71658333333334</v>
      </c>
    </row>
    <row r="312" spans="2:19">
      <c r="B312" s="20">
        <f t="shared" si="20"/>
        <v>310</v>
      </c>
      <c r="C312" s="66">
        <v>4793</v>
      </c>
      <c r="D312" s="65" t="s">
        <v>2324</v>
      </c>
      <c r="E312" s="51" t="s">
        <v>784</v>
      </c>
      <c r="F312" s="46">
        <v>475</v>
      </c>
      <c r="G312" s="47">
        <v>127</v>
      </c>
      <c r="H312" s="48" t="s">
        <v>1537</v>
      </c>
      <c r="I312" s="49">
        <v>2.6</v>
      </c>
      <c r="J312" s="59" t="s">
        <v>785</v>
      </c>
      <c r="K312" s="50" t="s">
        <v>42</v>
      </c>
      <c r="L312" s="34" t="s">
        <v>1686</v>
      </c>
      <c r="M312" s="36" t="s">
        <v>786</v>
      </c>
      <c r="N312" s="22"/>
      <c r="O312" s="21"/>
      <c r="P312" s="19">
        <f t="shared" si="21"/>
        <v>0</v>
      </c>
      <c r="Q312" s="19">
        <f t="shared" si="22"/>
        <v>0</v>
      </c>
      <c r="R312" s="19">
        <f t="shared" si="23"/>
        <v>16.950699999999998</v>
      </c>
      <c r="S312" s="19">
        <f t="shared" si="24"/>
        <v>49.893933333333329</v>
      </c>
    </row>
    <row r="313" spans="2:19">
      <c r="B313" s="20">
        <f t="shared" si="20"/>
        <v>311</v>
      </c>
      <c r="C313" s="66">
        <v>4794</v>
      </c>
      <c r="D313" s="65" t="s">
        <v>2323</v>
      </c>
      <c r="E313" s="45" t="s">
        <v>787</v>
      </c>
      <c r="F313" s="46">
        <v>450</v>
      </c>
      <c r="G313" s="47">
        <v>127</v>
      </c>
      <c r="H313" s="48" t="s">
        <v>1538</v>
      </c>
      <c r="I313" s="49">
        <v>6.1</v>
      </c>
      <c r="J313" s="59" t="s">
        <v>788</v>
      </c>
      <c r="K313" s="50" t="s">
        <v>219</v>
      </c>
      <c r="L313" s="34" t="s">
        <v>1688</v>
      </c>
      <c r="M313" s="36" t="s">
        <v>2322</v>
      </c>
      <c r="N313" s="22"/>
      <c r="O313" s="21"/>
      <c r="P313" s="19">
        <f t="shared" si="21"/>
        <v>0</v>
      </c>
      <c r="Q313" s="19">
        <f t="shared" si="22"/>
        <v>0</v>
      </c>
      <c r="R313" s="19">
        <f t="shared" si="23"/>
        <v>15.525</v>
      </c>
      <c r="S313" s="19">
        <f t="shared" si="24"/>
        <v>50.399866666666668</v>
      </c>
    </row>
    <row r="314" spans="2:19">
      <c r="B314" s="20">
        <f t="shared" si="20"/>
        <v>312</v>
      </c>
      <c r="C314" s="66">
        <v>2922</v>
      </c>
      <c r="D314" s="65" t="s">
        <v>2319</v>
      </c>
      <c r="E314" s="51" t="s">
        <v>789</v>
      </c>
      <c r="F314" s="46">
        <v>989</v>
      </c>
      <c r="G314" s="47">
        <v>126</v>
      </c>
      <c r="H314" s="48" t="s">
        <v>1398</v>
      </c>
      <c r="I314" s="49">
        <v>2.4</v>
      </c>
      <c r="J314" s="59" t="s">
        <v>790</v>
      </c>
      <c r="K314" s="50" t="s">
        <v>40</v>
      </c>
      <c r="L314" s="34" t="s">
        <v>1686</v>
      </c>
      <c r="M314" s="36" t="s">
        <v>791</v>
      </c>
      <c r="N314" s="22"/>
      <c r="O314" s="21"/>
      <c r="P314" s="19">
        <f t="shared" si="21"/>
        <v>0</v>
      </c>
      <c r="Q314" s="19">
        <f t="shared" si="22"/>
        <v>0</v>
      </c>
      <c r="R314" s="19">
        <f t="shared" si="23"/>
        <v>17.013433333333332</v>
      </c>
      <c r="S314" s="19">
        <f t="shared" si="24"/>
        <v>50.263783333333336</v>
      </c>
    </row>
    <row r="315" spans="2:19">
      <c r="B315" s="20">
        <f t="shared" si="20"/>
        <v>313</v>
      </c>
      <c r="C315" s="66">
        <v>4444</v>
      </c>
      <c r="D315" s="65" t="s">
        <v>2318</v>
      </c>
      <c r="E315" s="51" t="s">
        <v>792</v>
      </c>
      <c r="F315" s="46">
        <v>755.3</v>
      </c>
      <c r="G315" s="47">
        <v>126.29999999999995</v>
      </c>
      <c r="H315" s="48" t="s">
        <v>1539</v>
      </c>
      <c r="I315" s="49">
        <v>2.7</v>
      </c>
      <c r="J315" s="59" t="s">
        <v>101</v>
      </c>
      <c r="K315" s="50" t="s">
        <v>31</v>
      </c>
      <c r="L315" s="34" t="s">
        <v>1693</v>
      </c>
      <c r="M315" s="36" t="s">
        <v>793</v>
      </c>
      <c r="N315" s="22"/>
      <c r="O315" s="21"/>
      <c r="P315" s="19">
        <f t="shared" si="21"/>
        <v>0</v>
      </c>
      <c r="Q315" s="19">
        <f t="shared" si="22"/>
        <v>0</v>
      </c>
      <c r="R315" s="19">
        <f t="shared" si="23"/>
        <v>14.346</v>
      </c>
      <c r="S315" s="19">
        <f t="shared" si="24"/>
        <v>48.604216666666666</v>
      </c>
    </row>
    <row r="316" spans="2:19">
      <c r="B316" s="20">
        <f t="shared" si="20"/>
        <v>314</v>
      </c>
      <c r="C316" s="66">
        <v>4795</v>
      </c>
      <c r="D316" s="65" t="s">
        <v>2317</v>
      </c>
      <c r="E316" s="51" t="s">
        <v>794</v>
      </c>
      <c r="F316" s="46">
        <v>739</v>
      </c>
      <c r="G316" s="47">
        <v>126</v>
      </c>
      <c r="H316" s="48" t="s">
        <v>1540</v>
      </c>
      <c r="I316" s="49">
        <v>6.9</v>
      </c>
      <c r="J316" s="59" t="s">
        <v>795</v>
      </c>
      <c r="K316" s="50" t="s">
        <v>15</v>
      </c>
      <c r="L316" s="34" t="s">
        <v>1682</v>
      </c>
      <c r="M316" s="36" t="s">
        <v>796</v>
      </c>
      <c r="N316" s="22"/>
      <c r="O316" s="21"/>
      <c r="P316" s="19">
        <f t="shared" si="21"/>
        <v>0</v>
      </c>
      <c r="Q316" s="19">
        <f t="shared" si="22"/>
        <v>0</v>
      </c>
      <c r="R316" s="19">
        <f t="shared" si="23"/>
        <v>17.868016666666666</v>
      </c>
      <c r="S316" s="19">
        <f t="shared" si="24"/>
        <v>48.997450000000001</v>
      </c>
    </row>
    <row r="317" spans="2:19">
      <c r="B317" s="20">
        <f t="shared" si="20"/>
        <v>315</v>
      </c>
      <c r="C317" s="66">
        <v>4796</v>
      </c>
      <c r="D317" s="65" t="s">
        <v>2316</v>
      </c>
      <c r="E317" s="51" t="s">
        <v>400</v>
      </c>
      <c r="F317" s="46">
        <v>594</v>
      </c>
      <c r="G317" s="47">
        <v>126</v>
      </c>
      <c r="H317" s="48" t="s">
        <v>1541</v>
      </c>
      <c r="I317" s="49">
        <v>4.7</v>
      </c>
      <c r="J317" s="59" t="s">
        <v>336</v>
      </c>
      <c r="K317" s="50" t="s">
        <v>333</v>
      </c>
      <c r="L317" s="34" t="s">
        <v>1684</v>
      </c>
      <c r="M317" s="36" t="s">
        <v>797</v>
      </c>
      <c r="N317" s="22"/>
      <c r="O317" s="21"/>
      <c r="P317" s="19">
        <f t="shared" si="21"/>
        <v>0</v>
      </c>
      <c r="Q317" s="19">
        <f t="shared" si="22"/>
        <v>0</v>
      </c>
      <c r="R317" s="19">
        <f t="shared" si="23"/>
        <v>16.670233333333336</v>
      </c>
      <c r="S317" s="19">
        <f t="shared" si="24"/>
        <v>49.728016666666669</v>
      </c>
    </row>
    <row r="318" spans="2:19">
      <c r="B318" s="20">
        <f t="shared" si="20"/>
        <v>316</v>
      </c>
      <c r="C318" s="66">
        <v>3384</v>
      </c>
      <c r="D318" s="65" t="s">
        <v>2315</v>
      </c>
      <c r="E318" s="45" t="s">
        <v>800</v>
      </c>
      <c r="F318" s="46">
        <v>878</v>
      </c>
      <c r="G318" s="47">
        <v>125</v>
      </c>
      <c r="H318" s="48" t="s">
        <v>1279</v>
      </c>
      <c r="I318" s="49">
        <v>3.2</v>
      </c>
      <c r="J318" s="59" t="s">
        <v>306</v>
      </c>
      <c r="K318" s="50" t="s">
        <v>18</v>
      </c>
      <c r="L318" s="34" t="s">
        <v>1692</v>
      </c>
      <c r="M318" s="36" t="s">
        <v>801</v>
      </c>
      <c r="N318" s="22"/>
      <c r="O318" s="21"/>
      <c r="P318" s="19">
        <f t="shared" si="21"/>
        <v>0</v>
      </c>
      <c r="Q318" s="19">
        <f t="shared" si="22"/>
        <v>0</v>
      </c>
      <c r="R318" s="19">
        <f t="shared" si="23"/>
        <v>12.714016666666666</v>
      </c>
      <c r="S318" s="19">
        <f t="shared" si="24"/>
        <v>49.472149999999999</v>
      </c>
    </row>
    <row r="319" spans="2:19">
      <c r="B319" s="20">
        <f t="shared" si="20"/>
        <v>317</v>
      </c>
      <c r="C319" s="66">
        <v>2256</v>
      </c>
      <c r="D319" s="65" t="s">
        <v>2314</v>
      </c>
      <c r="E319" s="45" t="s">
        <v>820</v>
      </c>
      <c r="F319" s="46">
        <v>735.5</v>
      </c>
      <c r="G319" s="47">
        <v>124.5</v>
      </c>
      <c r="H319" s="48" t="s">
        <v>1270</v>
      </c>
      <c r="I319" s="49">
        <v>2.6</v>
      </c>
      <c r="J319" s="59" t="s">
        <v>559</v>
      </c>
      <c r="K319" s="50" t="s">
        <v>48</v>
      </c>
      <c r="L319" s="34" t="s">
        <v>1682</v>
      </c>
      <c r="M319" s="36" t="s">
        <v>2313</v>
      </c>
      <c r="N319" s="22"/>
      <c r="O319" s="21"/>
      <c r="P319" s="19">
        <f t="shared" si="21"/>
        <v>0</v>
      </c>
      <c r="Q319" s="19">
        <f t="shared" si="22"/>
        <v>0</v>
      </c>
      <c r="R319" s="19">
        <f t="shared" si="23"/>
        <v>17.701750000000001</v>
      </c>
      <c r="S319" s="19">
        <f t="shared" si="24"/>
        <v>49.380133333333333</v>
      </c>
    </row>
    <row r="320" spans="2:19">
      <c r="B320" s="20">
        <f t="shared" si="20"/>
        <v>318</v>
      </c>
      <c r="C320" s="66">
        <v>4797</v>
      </c>
      <c r="D320" s="65" t="s">
        <v>2312</v>
      </c>
      <c r="E320" s="51" t="s">
        <v>619</v>
      </c>
      <c r="F320" s="46">
        <v>678</v>
      </c>
      <c r="G320" s="47">
        <v>125</v>
      </c>
      <c r="H320" s="48" t="s">
        <v>1542</v>
      </c>
      <c r="I320" s="49">
        <v>1.9</v>
      </c>
      <c r="J320" s="59" t="s">
        <v>397</v>
      </c>
      <c r="K320" s="50" t="s">
        <v>103</v>
      </c>
      <c r="L320" s="34" t="s">
        <v>1681</v>
      </c>
      <c r="M320" s="36" t="s">
        <v>802</v>
      </c>
      <c r="N320" s="22"/>
      <c r="O320" s="21"/>
      <c r="P320" s="19">
        <f t="shared" si="21"/>
        <v>0</v>
      </c>
      <c r="Q320" s="19">
        <f t="shared" si="22"/>
        <v>0</v>
      </c>
      <c r="R320" s="19">
        <f t="shared" si="23"/>
        <v>13.176549999999999</v>
      </c>
      <c r="S320" s="19">
        <f t="shared" si="24"/>
        <v>50.363933333333335</v>
      </c>
    </row>
    <row r="321" spans="2:19">
      <c r="B321" s="20">
        <f t="shared" si="20"/>
        <v>319</v>
      </c>
      <c r="C321" s="66">
        <v>3879</v>
      </c>
      <c r="D321" s="65" t="s">
        <v>2311</v>
      </c>
      <c r="E321" s="45" t="s">
        <v>803</v>
      </c>
      <c r="F321" s="46">
        <v>638</v>
      </c>
      <c r="G321" s="47">
        <v>125</v>
      </c>
      <c r="H321" s="48" t="s">
        <v>1287</v>
      </c>
      <c r="I321" s="49">
        <v>2.2000000000000002</v>
      </c>
      <c r="J321" s="59" t="s">
        <v>509</v>
      </c>
      <c r="K321" s="50" t="s">
        <v>9</v>
      </c>
      <c r="L321" s="34" t="s">
        <v>1681</v>
      </c>
      <c r="M321" s="36" t="s">
        <v>804</v>
      </c>
      <c r="N321" s="22"/>
      <c r="O321" s="21"/>
      <c r="P321" s="19">
        <f t="shared" si="21"/>
        <v>0</v>
      </c>
      <c r="Q321" s="19">
        <f t="shared" si="22"/>
        <v>0</v>
      </c>
      <c r="R321" s="19">
        <f t="shared" si="23"/>
        <v>13.903183333333335</v>
      </c>
      <c r="S321" s="19">
        <f t="shared" si="24"/>
        <v>50.493050000000004</v>
      </c>
    </row>
    <row r="322" spans="2:19">
      <c r="B322" s="20">
        <f t="shared" si="20"/>
        <v>320</v>
      </c>
      <c r="C322" s="66">
        <v>4798</v>
      </c>
      <c r="D322" s="65" t="s">
        <v>2310</v>
      </c>
      <c r="E322" s="51" t="s">
        <v>805</v>
      </c>
      <c r="F322" s="46">
        <v>633</v>
      </c>
      <c r="G322" s="47">
        <v>125</v>
      </c>
      <c r="H322" s="48" t="s">
        <v>1543</v>
      </c>
      <c r="I322" s="49">
        <v>8.9</v>
      </c>
      <c r="J322" s="59" t="s">
        <v>354</v>
      </c>
      <c r="K322" s="50" t="s">
        <v>806</v>
      </c>
      <c r="L322" s="34" t="s">
        <v>1692</v>
      </c>
      <c r="M322" s="36" t="s">
        <v>807</v>
      </c>
      <c r="N322" s="22"/>
      <c r="O322" s="21"/>
      <c r="P322" s="19">
        <f t="shared" si="21"/>
        <v>0</v>
      </c>
      <c r="Q322" s="19">
        <f t="shared" si="22"/>
        <v>0</v>
      </c>
      <c r="R322" s="19">
        <f t="shared" si="23"/>
        <v>13.340950000000001</v>
      </c>
      <c r="S322" s="19">
        <f t="shared" si="24"/>
        <v>50.087083333333332</v>
      </c>
    </row>
    <row r="323" spans="2:19">
      <c r="B323" s="20">
        <f t="shared" ref="B323:B386" si="25">ROW()-ROW($B$2)</f>
        <v>321</v>
      </c>
      <c r="C323" s="66">
        <v>1695</v>
      </c>
      <c r="D323" s="65" t="s">
        <v>2309</v>
      </c>
      <c r="E323" s="45" t="s">
        <v>808</v>
      </c>
      <c r="F323" s="46">
        <v>593</v>
      </c>
      <c r="G323" s="47">
        <v>125</v>
      </c>
      <c r="H323" s="48" t="s">
        <v>1279</v>
      </c>
      <c r="I323" s="49">
        <v>1.7</v>
      </c>
      <c r="J323" s="59" t="s">
        <v>809</v>
      </c>
      <c r="K323" s="50" t="s">
        <v>53</v>
      </c>
      <c r="L323" s="34" t="s">
        <v>1687</v>
      </c>
      <c r="M323" s="36" t="s">
        <v>810</v>
      </c>
      <c r="N323" s="22"/>
      <c r="O323" s="21"/>
      <c r="P323" s="19">
        <f t="shared" ref="P323:P386" si="26">IF(R323=0,VALUE(MID(M323,14,2))+VALUE(MID(M323,18,2))/60+VALUE(MID(M323,21,3))/1000/60,0)</f>
        <v>0</v>
      </c>
      <c r="Q323" s="19">
        <f t="shared" ref="Q323:Q386" si="27">IF(R323=0,VALUE(MID(M323,2,2))+VALUE(MID(M323,6,2))/60+VALUE(MID(M323,9,3))/1000/60,0)</f>
        <v>0</v>
      </c>
      <c r="R323" s="19">
        <f t="shared" ref="R323:R386" si="28">IF(N323="",VALUE(MID(M323,14,2))+VALUE(MID(M323,18,2))/60+VALUE(MID(M323,21,3))/1000/60,0)</f>
        <v>14.476866666666666</v>
      </c>
      <c r="S323" s="19">
        <f t="shared" ref="S323:S386" si="29">IF(N323="",VALUE(MID(M323,2,2))+VALUE(MID(M323,6,2))/60+VALUE(MID(M323,9,3))/1000/60,0)</f>
        <v>50.800999999999995</v>
      </c>
    </row>
    <row r="324" spans="2:19">
      <c r="B324" s="20">
        <f t="shared" si="25"/>
        <v>322</v>
      </c>
      <c r="C324" s="66">
        <v>4799</v>
      </c>
      <c r="D324" s="65" t="s">
        <v>2308</v>
      </c>
      <c r="E324" s="45" t="s">
        <v>811</v>
      </c>
      <c r="F324" s="46">
        <v>548</v>
      </c>
      <c r="G324" s="47">
        <v>125</v>
      </c>
      <c r="H324" s="48" t="s">
        <v>1272</v>
      </c>
      <c r="I324" s="49">
        <v>3.9</v>
      </c>
      <c r="J324" s="59" t="s">
        <v>812</v>
      </c>
      <c r="K324" s="50" t="s">
        <v>107</v>
      </c>
      <c r="L324" s="34" t="s">
        <v>1682</v>
      </c>
      <c r="M324" s="36" t="s">
        <v>813</v>
      </c>
      <c r="N324" s="22"/>
      <c r="O324" s="21"/>
      <c r="P324" s="19">
        <f t="shared" si="26"/>
        <v>0</v>
      </c>
      <c r="Q324" s="19">
        <f t="shared" si="27"/>
        <v>0</v>
      </c>
      <c r="R324" s="19">
        <f t="shared" si="28"/>
        <v>17.28861666666667</v>
      </c>
      <c r="S324" s="19">
        <f t="shared" si="29"/>
        <v>49.1038</v>
      </c>
    </row>
    <row r="325" spans="2:19">
      <c r="B325" s="20">
        <f t="shared" si="25"/>
        <v>323</v>
      </c>
      <c r="C325" s="66">
        <v>4800</v>
      </c>
      <c r="D325" s="65" t="s">
        <v>2305</v>
      </c>
      <c r="E325" s="51" t="s">
        <v>814</v>
      </c>
      <c r="F325" s="46">
        <v>972</v>
      </c>
      <c r="G325" s="47">
        <v>124</v>
      </c>
      <c r="H325" s="48" t="s">
        <v>1544</v>
      </c>
      <c r="I325" s="49">
        <v>2.2000000000000002</v>
      </c>
      <c r="J325" s="59" t="s">
        <v>117</v>
      </c>
      <c r="K325" s="50" t="s">
        <v>31</v>
      </c>
      <c r="L325" s="34" t="s">
        <v>1692</v>
      </c>
      <c r="M325" s="36" t="s">
        <v>815</v>
      </c>
      <c r="N325" s="22"/>
      <c r="O325" s="21"/>
      <c r="P325" s="19">
        <f t="shared" si="26"/>
        <v>0</v>
      </c>
      <c r="Q325" s="19">
        <f t="shared" si="27"/>
        <v>0</v>
      </c>
      <c r="R325" s="19">
        <f t="shared" si="28"/>
        <v>13.258016666666666</v>
      </c>
      <c r="S325" s="19">
        <f t="shared" si="29"/>
        <v>49.247783333333331</v>
      </c>
    </row>
    <row r="326" spans="2:19">
      <c r="B326" s="20">
        <f t="shared" si="25"/>
        <v>324</v>
      </c>
      <c r="C326" s="66">
        <v>3966</v>
      </c>
      <c r="D326" s="65" t="s">
        <v>2304</v>
      </c>
      <c r="E326" s="45" t="s">
        <v>816</v>
      </c>
      <c r="F326" s="46">
        <v>813</v>
      </c>
      <c r="G326" s="47">
        <v>124</v>
      </c>
      <c r="H326" s="48" t="s">
        <v>1545</v>
      </c>
      <c r="I326" s="49">
        <v>5.4</v>
      </c>
      <c r="J326" s="59" t="s">
        <v>743</v>
      </c>
      <c r="K326" s="50" t="s">
        <v>81</v>
      </c>
      <c r="L326" s="34" t="s">
        <v>1690</v>
      </c>
      <c r="M326" s="36" t="s">
        <v>2303</v>
      </c>
      <c r="N326" s="22"/>
      <c r="O326" s="21"/>
      <c r="P326" s="19">
        <f t="shared" si="26"/>
        <v>0</v>
      </c>
      <c r="Q326" s="19">
        <f t="shared" si="27"/>
        <v>0</v>
      </c>
      <c r="R326" s="19">
        <f t="shared" si="28"/>
        <v>16.133616666666665</v>
      </c>
      <c r="S326" s="19">
        <f t="shared" si="29"/>
        <v>49.65958333333333</v>
      </c>
    </row>
    <row r="327" spans="2:19">
      <c r="B327" s="20">
        <f t="shared" si="25"/>
        <v>325</v>
      </c>
      <c r="C327" s="66">
        <v>4801</v>
      </c>
      <c r="D327" s="65" t="s">
        <v>2302</v>
      </c>
      <c r="E327" s="51" t="s">
        <v>817</v>
      </c>
      <c r="F327" s="46">
        <v>812</v>
      </c>
      <c r="G327" s="47">
        <v>124</v>
      </c>
      <c r="H327" s="48" t="s">
        <v>1277</v>
      </c>
      <c r="I327" s="49">
        <v>3.8</v>
      </c>
      <c r="J327" s="59" t="s">
        <v>252</v>
      </c>
      <c r="K327" s="50" t="s">
        <v>103</v>
      </c>
      <c r="L327" s="34" t="s">
        <v>1685</v>
      </c>
      <c r="M327" s="36" t="s">
        <v>818</v>
      </c>
      <c r="N327" s="22"/>
      <c r="O327" s="21"/>
      <c r="P327" s="19">
        <f t="shared" si="26"/>
        <v>0</v>
      </c>
      <c r="Q327" s="19">
        <f t="shared" si="27"/>
        <v>0</v>
      </c>
      <c r="R327" s="19">
        <f t="shared" si="28"/>
        <v>13.150233333333334</v>
      </c>
      <c r="S327" s="19">
        <f t="shared" si="29"/>
        <v>50.316683333333337</v>
      </c>
    </row>
    <row r="328" spans="2:19">
      <c r="B328" s="20">
        <f t="shared" si="25"/>
        <v>326</v>
      </c>
      <c r="C328" s="66">
        <v>4154</v>
      </c>
      <c r="D328" s="65" t="s">
        <v>2301</v>
      </c>
      <c r="E328" s="45" t="s">
        <v>821</v>
      </c>
      <c r="F328" s="46">
        <v>660</v>
      </c>
      <c r="G328" s="47">
        <v>124</v>
      </c>
      <c r="H328" s="48" t="s">
        <v>1292</v>
      </c>
      <c r="I328" s="49">
        <v>3.7</v>
      </c>
      <c r="J328" s="59" t="s">
        <v>822</v>
      </c>
      <c r="K328" s="50" t="s">
        <v>806</v>
      </c>
      <c r="L328" s="34" t="s">
        <v>1692</v>
      </c>
      <c r="M328" s="36" t="s">
        <v>823</v>
      </c>
      <c r="N328" s="22"/>
      <c r="O328" s="21"/>
      <c r="P328" s="19">
        <f t="shared" si="26"/>
        <v>0</v>
      </c>
      <c r="Q328" s="19">
        <f t="shared" si="27"/>
        <v>0</v>
      </c>
      <c r="R328" s="19">
        <f t="shared" si="28"/>
        <v>13.157966666666667</v>
      </c>
      <c r="S328" s="19">
        <f t="shared" si="29"/>
        <v>49.994416666666666</v>
      </c>
    </row>
    <row r="329" spans="2:19">
      <c r="B329" s="20">
        <f t="shared" si="25"/>
        <v>327</v>
      </c>
      <c r="C329" s="66">
        <v>3381</v>
      </c>
      <c r="D329" s="65" t="s">
        <v>2300</v>
      </c>
      <c r="E329" s="51" t="s">
        <v>824</v>
      </c>
      <c r="F329" s="46">
        <v>601</v>
      </c>
      <c r="G329" s="47">
        <v>124</v>
      </c>
      <c r="H329" s="48" t="s">
        <v>1290</v>
      </c>
      <c r="I329" s="49">
        <v>1.5</v>
      </c>
      <c r="J329" s="59" t="s">
        <v>222</v>
      </c>
      <c r="K329" s="50" t="s">
        <v>159</v>
      </c>
      <c r="L329" s="34" t="s">
        <v>1692</v>
      </c>
      <c r="M329" s="36" t="s">
        <v>825</v>
      </c>
      <c r="N329" s="22"/>
      <c r="O329" s="21"/>
      <c r="P329" s="19">
        <f t="shared" si="26"/>
        <v>0</v>
      </c>
      <c r="Q329" s="19">
        <f t="shared" si="27"/>
        <v>0</v>
      </c>
      <c r="R329" s="19">
        <f t="shared" si="28"/>
        <v>13.2605</v>
      </c>
      <c r="S329" s="19">
        <f t="shared" si="29"/>
        <v>49.491799999999998</v>
      </c>
    </row>
    <row r="330" spans="2:19">
      <c r="B330" s="20">
        <f t="shared" si="25"/>
        <v>328</v>
      </c>
      <c r="C330" s="66">
        <v>4803</v>
      </c>
      <c r="D330" s="65" t="s">
        <v>2295</v>
      </c>
      <c r="E330" s="51" t="s">
        <v>827</v>
      </c>
      <c r="F330" s="46">
        <v>679</v>
      </c>
      <c r="G330" s="47">
        <v>123</v>
      </c>
      <c r="H330" s="48" t="s">
        <v>1547</v>
      </c>
      <c r="I330" s="49">
        <v>2</v>
      </c>
      <c r="J330" s="59" t="s">
        <v>828</v>
      </c>
      <c r="K330" s="50" t="s">
        <v>425</v>
      </c>
      <c r="L330" s="34" t="s">
        <v>1683</v>
      </c>
      <c r="M330" s="36" t="s">
        <v>829</v>
      </c>
      <c r="N330" s="22"/>
      <c r="O330" s="21"/>
      <c r="P330" s="19">
        <f t="shared" si="26"/>
        <v>0</v>
      </c>
      <c r="Q330" s="19">
        <f t="shared" si="27"/>
        <v>0</v>
      </c>
      <c r="R330" s="19">
        <f t="shared" si="28"/>
        <v>17.460383333333333</v>
      </c>
      <c r="S330" s="19">
        <f t="shared" si="29"/>
        <v>49.937166666666663</v>
      </c>
    </row>
    <row r="331" spans="2:19">
      <c r="B331" s="20">
        <f t="shared" si="25"/>
        <v>329</v>
      </c>
      <c r="C331" s="66">
        <v>2612</v>
      </c>
      <c r="D331" s="65" t="s">
        <v>2294</v>
      </c>
      <c r="E331" s="51" t="s">
        <v>812</v>
      </c>
      <c r="F331" s="46">
        <v>553</v>
      </c>
      <c r="G331" s="47">
        <v>123</v>
      </c>
      <c r="H331" s="48" t="s">
        <v>1548</v>
      </c>
      <c r="I331" s="49">
        <v>5.8</v>
      </c>
      <c r="J331" s="59" t="s">
        <v>830</v>
      </c>
      <c r="K331" s="50" t="s">
        <v>107</v>
      </c>
      <c r="L331" s="34" t="s">
        <v>1682</v>
      </c>
      <c r="M331" s="36" t="s">
        <v>831</v>
      </c>
      <c r="N331" s="22"/>
      <c r="O331" s="21"/>
      <c r="P331" s="19">
        <f t="shared" si="26"/>
        <v>0</v>
      </c>
      <c r="Q331" s="19">
        <f t="shared" si="27"/>
        <v>0</v>
      </c>
      <c r="R331" s="19">
        <f t="shared" si="28"/>
        <v>17.235866666666666</v>
      </c>
      <c r="S331" s="19">
        <f t="shared" si="29"/>
        <v>49.09876666666667</v>
      </c>
    </row>
    <row r="332" spans="2:19">
      <c r="B332" s="20">
        <f t="shared" si="25"/>
        <v>330</v>
      </c>
      <c r="C332" s="66">
        <v>4804</v>
      </c>
      <c r="D332" s="65" t="s">
        <v>2292</v>
      </c>
      <c r="E332" s="51" t="s">
        <v>727</v>
      </c>
      <c r="F332" s="46">
        <v>770</v>
      </c>
      <c r="G332" s="47">
        <v>122</v>
      </c>
      <c r="H332" s="48" t="s">
        <v>1272</v>
      </c>
      <c r="I332" s="49">
        <v>2</v>
      </c>
      <c r="J332" s="59" t="s">
        <v>47</v>
      </c>
      <c r="K332" s="50" t="s">
        <v>48</v>
      </c>
      <c r="L332" s="34" t="s">
        <v>1682</v>
      </c>
      <c r="M332" s="36" t="s">
        <v>832</v>
      </c>
      <c r="N332" s="22"/>
      <c r="O332" s="21"/>
      <c r="P332" s="19">
        <f t="shared" si="26"/>
        <v>0</v>
      </c>
      <c r="Q332" s="19">
        <f t="shared" si="27"/>
        <v>0</v>
      </c>
      <c r="R332" s="19">
        <f t="shared" si="28"/>
        <v>18.131383333333332</v>
      </c>
      <c r="S332" s="19">
        <f t="shared" si="29"/>
        <v>49.348583333333337</v>
      </c>
    </row>
    <row r="333" spans="2:19">
      <c r="B333" s="20">
        <f t="shared" si="25"/>
        <v>331</v>
      </c>
      <c r="C333" s="66">
        <v>4805</v>
      </c>
      <c r="D333" s="65" t="s">
        <v>2291</v>
      </c>
      <c r="E333" s="51" t="s">
        <v>833</v>
      </c>
      <c r="F333" s="46">
        <v>720</v>
      </c>
      <c r="G333" s="47">
        <v>122</v>
      </c>
      <c r="H333" s="48" t="s">
        <v>1549</v>
      </c>
      <c r="I333" s="49">
        <v>4.3</v>
      </c>
      <c r="J333" s="59" t="s">
        <v>17</v>
      </c>
      <c r="K333" s="50" t="s">
        <v>18</v>
      </c>
      <c r="L333" s="34" t="s">
        <v>1692</v>
      </c>
      <c r="M333" s="36" t="s">
        <v>834</v>
      </c>
      <c r="N333" s="22"/>
      <c r="O333" s="21"/>
      <c r="P333" s="19">
        <f t="shared" si="26"/>
        <v>0</v>
      </c>
      <c r="Q333" s="19">
        <f t="shared" si="27"/>
        <v>0</v>
      </c>
      <c r="R333" s="19">
        <f t="shared" si="28"/>
        <v>12.692766666666667</v>
      </c>
      <c r="S333" s="19">
        <f t="shared" si="29"/>
        <v>49.430049999999994</v>
      </c>
    </row>
    <row r="334" spans="2:19">
      <c r="B334" s="20">
        <f t="shared" si="25"/>
        <v>332</v>
      </c>
      <c r="C334" s="66">
        <v>3240</v>
      </c>
      <c r="D334" s="65" t="s">
        <v>2290</v>
      </c>
      <c r="E334" s="45" t="s">
        <v>836</v>
      </c>
      <c r="F334" s="46">
        <v>705.4</v>
      </c>
      <c r="G334" s="47">
        <v>122.39999999999998</v>
      </c>
      <c r="H334" s="48" t="s">
        <v>1563</v>
      </c>
      <c r="I334" s="49">
        <v>15.1</v>
      </c>
      <c r="J334" s="59" t="s">
        <v>877</v>
      </c>
      <c r="K334" s="50" t="s">
        <v>81</v>
      </c>
      <c r="L334" s="34" t="s">
        <v>1691</v>
      </c>
      <c r="M334" s="36" t="s">
        <v>878</v>
      </c>
      <c r="N334" s="22"/>
      <c r="O334" s="21"/>
      <c r="P334" s="19">
        <f t="shared" si="26"/>
        <v>0</v>
      </c>
      <c r="Q334" s="19">
        <f t="shared" si="27"/>
        <v>0</v>
      </c>
      <c r="R334" s="19">
        <f t="shared" si="28"/>
        <v>16.40808333333333</v>
      </c>
      <c r="S334" s="19">
        <f t="shared" si="29"/>
        <v>49.446333333333328</v>
      </c>
    </row>
    <row r="335" spans="2:19">
      <c r="B335" s="20">
        <f t="shared" si="25"/>
        <v>333</v>
      </c>
      <c r="C335" s="66">
        <v>4806</v>
      </c>
      <c r="D335" s="65" t="s">
        <v>2289</v>
      </c>
      <c r="E335" s="51" t="s">
        <v>436</v>
      </c>
      <c r="F335" s="46">
        <v>639.6</v>
      </c>
      <c r="G335" s="47">
        <v>121.60000000000002</v>
      </c>
      <c r="H335" s="48" t="s">
        <v>1550</v>
      </c>
      <c r="I335" s="49">
        <v>1.9</v>
      </c>
      <c r="J335" s="59" t="s">
        <v>686</v>
      </c>
      <c r="K335" s="50" t="s">
        <v>31</v>
      </c>
      <c r="L335" s="34" t="s">
        <v>1692</v>
      </c>
      <c r="M335" s="36" t="s">
        <v>835</v>
      </c>
      <c r="N335" s="22"/>
      <c r="O335" s="21"/>
      <c r="P335" s="19">
        <f t="shared" si="26"/>
        <v>0</v>
      </c>
      <c r="Q335" s="19">
        <f t="shared" si="27"/>
        <v>0</v>
      </c>
      <c r="R335" s="19">
        <f t="shared" si="28"/>
        <v>13.591166666666668</v>
      </c>
      <c r="S335" s="19">
        <f t="shared" si="29"/>
        <v>49.232500000000002</v>
      </c>
    </row>
    <row r="336" spans="2:19">
      <c r="B336" s="20">
        <f t="shared" si="25"/>
        <v>334</v>
      </c>
      <c r="C336" s="66">
        <v>5975</v>
      </c>
      <c r="D336" s="65" t="s">
        <v>2287</v>
      </c>
      <c r="E336" s="51" t="s">
        <v>2288</v>
      </c>
      <c r="F336" s="46">
        <v>634</v>
      </c>
      <c r="G336" s="47">
        <v>122</v>
      </c>
      <c r="H336" s="48" t="s">
        <v>2767</v>
      </c>
      <c r="I336" s="49">
        <v>3.4</v>
      </c>
      <c r="J336" s="59" t="s">
        <v>2286</v>
      </c>
      <c r="K336" s="50" t="s">
        <v>31</v>
      </c>
      <c r="L336" s="34" t="s">
        <v>1693</v>
      </c>
      <c r="M336" s="36" t="s">
        <v>2285</v>
      </c>
      <c r="N336" s="22"/>
      <c r="O336" s="21"/>
      <c r="P336" s="19">
        <f t="shared" si="26"/>
        <v>0</v>
      </c>
      <c r="Q336" s="19">
        <f t="shared" si="27"/>
        <v>0</v>
      </c>
      <c r="R336" s="19">
        <f t="shared" si="28"/>
        <v>13.904916666666667</v>
      </c>
      <c r="S336" s="19">
        <f t="shared" si="29"/>
        <v>49.201133333333338</v>
      </c>
    </row>
    <row r="337" spans="2:19">
      <c r="B337" s="20">
        <f t="shared" si="25"/>
        <v>335</v>
      </c>
      <c r="C337" s="66">
        <v>4249</v>
      </c>
      <c r="D337" s="65" t="s">
        <v>2284</v>
      </c>
      <c r="E337" s="45" t="s">
        <v>612</v>
      </c>
      <c r="F337" s="46">
        <v>578</v>
      </c>
      <c r="G337" s="47">
        <v>122</v>
      </c>
      <c r="H337" s="48" t="s">
        <v>1551</v>
      </c>
      <c r="I337" s="49">
        <v>3</v>
      </c>
      <c r="J337" s="59" t="s">
        <v>836</v>
      </c>
      <c r="K337" s="50" t="s">
        <v>81</v>
      </c>
      <c r="L337" s="34" t="s">
        <v>1691</v>
      </c>
      <c r="M337" s="36" t="s">
        <v>837</v>
      </c>
      <c r="N337" s="22"/>
      <c r="O337" s="21"/>
      <c r="P337" s="19">
        <f t="shared" si="26"/>
        <v>0</v>
      </c>
      <c r="Q337" s="19">
        <f t="shared" si="27"/>
        <v>0</v>
      </c>
      <c r="R337" s="19">
        <f t="shared" si="28"/>
        <v>16.385316666666665</v>
      </c>
      <c r="S337" s="19">
        <f t="shared" si="29"/>
        <v>49.407399999999996</v>
      </c>
    </row>
    <row r="338" spans="2:19">
      <c r="B338" s="20">
        <f t="shared" si="25"/>
        <v>336</v>
      </c>
      <c r="C338" s="66">
        <v>4807</v>
      </c>
      <c r="D338" s="65" t="s">
        <v>2283</v>
      </c>
      <c r="E338" s="51" t="s">
        <v>838</v>
      </c>
      <c r="F338" s="46">
        <v>440</v>
      </c>
      <c r="G338" s="47">
        <v>122</v>
      </c>
      <c r="H338" s="48" t="s">
        <v>1552</v>
      </c>
      <c r="I338" s="49">
        <v>4.3</v>
      </c>
      <c r="J338" s="59" t="s">
        <v>839</v>
      </c>
      <c r="K338" s="50" t="s">
        <v>407</v>
      </c>
      <c r="L338" s="34" t="s">
        <v>1689</v>
      </c>
      <c r="M338" s="36" t="s">
        <v>840</v>
      </c>
      <c r="N338" s="22"/>
      <c r="O338" s="21"/>
      <c r="P338" s="19">
        <f t="shared" si="26"/>
        <v>0</v>
      </c>
      <c r="Q338" s="19">
        <f t="shared" si="27"/>
        <v>0</v>
      </c>
      <c r="R338" s="19">
        <f t="shared" si="28"/>
        <v>14.11415</v>
      </c>
      <c r="S338" s="19">
        <f t="shared" si="29"/>
        <v>49.96586666666667</v>
      </c>
    </row>
    <row r="339" spans="2:19">
      <c r="B339" s="20">
        <f t="shared" si="25"/>
        <v>337</v>
      </c>
      <c r="C339" s="66">
        <v>4731</v>
      </c>
      <c r="D339" s="65" t="s">
        <v>2281</v>
      </c>
      <c r="E339" s="45" t="s">
        <v>514</v>
      </c>
      <c r="F339" s="46">
        <v>868</v>
      </c>
      <c r="G339" s="47">
        <v>121</v>
      </c>
      <c r="H339" s="48" t="s">
        <v>1726</v>
      </c>
      <c r="I339" s="49">
        <v>1.9</v>
      </c>
      <c r="J339" s="59" t="s">
        <v>121</v>
      </c>
      <c r="K339" s="50" t="s">
        <v>123</v>
      </c>
      <c r="L339" s="34" t="s">
        <v>1686</v>
      </c>
      <c r="M339" s="36" t="s">
        <v>515</v>
      </c>
      <c r="N339" s="22"/>
      <c r="O339" s="21"/>
      <c r="P339" s="19">
        <f t="shared" si="26"/>
        <v>0</v>
      </c>
      <c r="Q339" s="19">
        <f t="shared" si="27"/>
        <v>0</v>
      </c>
      <c r="R339" s="19">
        <f t="shared" si="28"/>
        <v>17.333616666666664</v>
      </c>
      <c r="S339" s="19">
        <f t="shared" si="29"/>
        <v>50.220316666666669</v>
      </c>
    </row>
    <row r="340" spans="2:19">
      <c r="B340" s="20">
        <f t="shared" si="25"/>
        <v>338</v>
      </c>
      <c r="C340" s="66">
        <v>4808</v>
      </c>
      <c r="D340" s="65" t="s">
        <v>2280</v>
      </c>
      <c r="E340" s="51" t="s">
        <v>841</v>
      </c>
      <c r="F340" s="46">
        <v>689</v>
      </c>
      <c r="G340" s="47">
        <v>121</v>
      </c>
      <c r="H340" s="48" t="s">
        <v>1275</v>
      </c>
      <c r="I340" s="49">
        <v>1.4</v>
      </c>
      <c r="J340" s="59" t="s">
        <v>488</v>
      </c>
      <c r="K340" s="50" t="s">
        <v>185</v>
      </c>
      <c r="L340" s="34" t="s">
        <v>1682</v>
      </c>
      <c r="M340" s="36" t="s">
        <v>842</v>
      </c>
      <c r="N340" s="22"/>
      <c r="O340" s="21"/>
      <c r="P340" s="19">
        <f t="shared" si="26"/>
        <v>0</v>
      </c>
      <c r="Q340" s="19">
        <f t="shared" si="27"/>
        <v>0</v>
      </c>
      <c r="R340" s="19">
        <f t="shared" si="28"/>
        <v>18.093766666666667</v>
      </c>
      <c r="S340" s="19">
        <f t="shared" si="29"/>
        <v>49.272766666666669</v>
      </c>
    </row>
    <row r="341" spans="2:19">
      <c r="B341" s="20">
        <f t="shared" si="25"/>
        <v>339</v>
      </c>
      <c r="C341" s="66">
        <v>4426</v>
      </c>
      <c r="D341" s="65" t="s">
        <v>2279</v>
      </c>
      <c r="E341" s="45" t="s">
        <v>909</v>
      </c>
      <c r="F341" s="46">
        <v>630</v>
      </c>
      <c r="G341" s="47">
        <v>121</v>
      </c>
      <c r="H341" s="48" t="s">
        <v>1573</v>
      </c>
      <c r="I341" s="49">
        <v>8.6999999999999993</v>
      </c>
      <c r="J341" s="59" t="s">
        <v>172</v>
      </c>
      <c r="K341" s="50" t="s">
        <v>174</v>
      </c>
      <c r="L341" s="34" t="s">
        <v>1693</v>
      </c>
      <c r="M341" s="36" t="s">
        <v>2278</v>
      </c>
      <c r="N341" s="22"/>
      <c r="O341" s="21"/>
      <c r="P341" s="19">
        <f t="shared" si="26"/>
        <v>0</v>
      </c>
      <c r="Q341" s="19">
        <f t="shared" si="27"/>
        <v>0</v>
      </c>
      <c r="R341" s="19">
        <f t="shared" si="28"/>
        <v>14.297216666666667</v>
      </c>
      <c r="S341" s="19">
        <f t="shared" si="29"/>
        <v>49.231333333333332</v>
      </c>
    </row>
    <row r="342" spans="2:19">
      <c r="B342" s="20">
        <f t="shared" si="25"/>
        <v>340</v>
      </c>
      <c r="C342" s="66">
        <v>4809</v>
      </c>
      <c r="D342" s="65" t="s">
        <v>2277</v>
      </c>
      <c r="E342" s="51" t="s">
        <v>843</v>
      </c>
      <c r="F342" s="46">
        <v>606</v>
      </c>
      <c r="G342" s="47">
        <v>121</v>
      </c>
      <c r="H342" s="48" t="s">
        <v>1553</v>
      </c>
      <c r="I342" s="49">
        <v>9.6999999999999993</v>
      </c>
      <c r="J342" s="59" t="s">
        <v>805</v>
      </c>
      <c r="K342" s="50" t="s">
        <v>806</v>
      </c>
      <c r="L342" s="34" t="s">
        <v>1689</v>
      </c>
      <c r="M342" s="36" t="s">
        <v>844</v>
      </c>
      <c r="N342" s="22"/>
      <c r="O342" s="21"/>
      <c r="P342" s="19">
        <f t="shared" si="26"/>
        <v>0</v>
      </c>
      <c r="Q342" s="19">
        <f t="shared" si="27"/>
        <v>0</v>
      </c>
      <c r="R342" s="19">
        <f t="shared" si="28"/>
        <v>13.474966666666667</v>
      </c>
      <c r="S342" s="19">
        <f t="shared" si="29"/>
        <v>50.043299999999995</v>
      </c>
    </row>
    <row r="343" spans="2:19">
      <c r="B343" s="20">
        <f t="shared" si="25"/>
        <v>341</v>
      </c>
      <c r="C343" s="66">
        <v>1797</v>
      </c>
      <c r="D343" s="65" t="s">
        <v>2276</v>
      </c>
      <c r="E343" s="45" t="s">
        <v>461</v>
      </c>
      <c r="F343" s="46">
        <v>559</v>
      </c>
      <c r="G343" s="47">
        <v>121</v>
      </c>
      <c r="H343" s="48" t="s">
        <v>1554</v>
      </c>
      <c r="I343" s="49">
        <v>6</v>
      </c>
      <c r="J343" s="59" t="s">
        <v>845</v>
      </c>
      <c r="K343" s="50" t="s">
        <v>232</v>
      </c>
      <c r="L343" s="34" t="s">
        <v>1684</v>
      </c>
      <c r="M343" s="36" t="s">
        <v>846</v>
      </c>
      <c r="N343" s="22"/>
      <c r="O343" s="21"/>
      <c r="P343" s="19">
        <f t="shared" si="26"/>
        <v>0</v>
      </c>
      <c r="Q343" s="19">
        <f t="shared" si="27"/>
        <v>0</v>
      </c>
      <c r="R343" s="19">
        <f t="shared" si="28"/>
        <v>16.373816666666666</v>
      </c>
      <c r="S343" s="19">
        <f t="shared" si="29"/>
        <v>49.960083333333337</v>
      </c>
    </row>
    <row r="344" spans="2:19">
      <c r="B344" s="20">
        <f t="shared" si="25"/>
        <v>342</v>
      </c>
      <c r="C344" s="66">
        <v>4815</v>
      </c>
      <c r="D344" s="65" t="s">
        <v>2275</v>
      </c>
      <c r="E344" s="45" t="s">
        <v>864</v>
      </c>
      <c r="F344" s="46">
        <v>510</v>
      </c>
      <c r="G344" s="47">
        <v>121</v>
      </c>
      <c r="H344" s="48" t="s">
        <v>1559</v>
      </c>
      <c r="I344" s="49">
        <v>3.5</v>
      </c>
      <c r="J344" s="59" t="s">
        <v>865</v>
      </c>
      <c r="K344" s="50" t="s">
        <v>772</v>
      </c>
      <c r="L344" s="34" t="s">
        <v>1681</v>
      </c>
      <c r="M344" s="36" t="s">
        <v>2274</v>
      </c>
      <c r="N344" s="22"/>
      <c r="O344" s="21"/>
      <c r="P344" s="19">
        <f t="shared" si="26"/>
        <v>0</v>
      </c>
      <c r="Q344" s="19">
        <f t="shared" si="27"/>
        <v>0</v>
      </c>
      <c r="R344" s="19">
        <f t="shared" si="28"/>
        <v>13.653500000000001</v>
      </c>
      <c r="S344" s="19">
        <f t="shared" si="29"/>
        <v>50.257899999999999</v>
      </c>
    </row>
    <row r="345" spans="2:19">
      <c r="B345" s="20">
        <f t="shared" si="25"/>
        <v>343</v>
      </c>
      <c r="C345" s="66">
        <v>4810</v>
      </c>
      <c r="D345" s="65" t="s">
        <v>2273</v>
      </c>
      <c r="E345" s="45" t="s">
        <v>847</v>
      </c>
      <c r="F345" s="46">
        <v>429.2</v>
      </c>
      <c r="G345" s="47">
        <v>121.19999999999999</v>
      </c>
      <c r="H345" s="48" t="s">
        <v>1555</v>
      </c>
      <c r="I345" s="49">
        <v>5.4</v>
      </c>
      <c r="J345" s="59" t="s">
        <v>848</v>
      </c>
      <c r="K345" s="50" t="s">
        <v>219</v>
      </c>
      <c r="L345" s="34" t="s">
        <v>1688</v>
      </c>
      <c r="M345" s="36" t="s">
        <v>849</v>
      </c>
      <c r="N345" s="22"/>
      <c r="O345" s="21"/>
      <c r="P345" s="19">
        <f t="shared" si="26"/>
        <v>0</v>
      </c>
      <c r="Q345" s="19">
        <f t="shared" si="27"/>
        <v>0</v>
      </c>
      <c r="R345" s="19">
        <f t="shared" si="28"/>
        <v>15.3147</v>
      </c>
      <c r="S345" s="19">
        <f t="shared" si="29"/>
        <v>50.416816666666662</v>
      </c>
    </row>
    <row r="346" spans="2:19">
      <c r="B346" s="20">
        <f t="shared" si="25"/>
        <v>344</v>
      </c>
      <c r="C346" s="66">
        <v>3751</v>
      </c>
      <c r="D346" s="65" t="s">
        <v>2272</v>
      </c>
      <c r="E346" s="45" t="s">
        <v>850</v>
      </c>
      <c r="F346" s="46">
        <v>429</v>
      </c>
      <c r="G346" s="47">
        <v>121</v>
      </c>
      <c r="H346" s="48" t="s">
        <v>1556</v>
      </c>
      <c r="I346" s="49">
        <v>3.8</v>
      </c>
      <c r="J346" s="59" t="s">
        <v>851</v>
      </c>
      <c r="K346" s="50" t="s">
        <v>383</v>
      </c>
      <c r="L346" s="34" t="s">
        <v>1691</v>
      </c>
      <c r="M346" s="36" t="s">
        <v>852</v>
      </c>
      <c r="N346" s="22"/>
      <c r="O346" s="21"/>
      <c r="P346" s="19">
        <f t="shared" si="26"/>
        <v>0</v>
      </c>
      <c r="Q346" s="19">
        <f t="shared" si="27"/>
        <v>0</v>
      </c>
      <c r="R346" s="19">
        <f t="shared" si="28"/>
        <v>16.484683333333333</v>
      </c>
      <c r="S346" s="19">
        <f t="shared" si="29"/>
        <v>49.319616666666668</v>
      </c>
    </row>
    <row r="347" spans="2:19">
      <c r="B347" s="20">
        <f t="shared" si="25"/>
        <v>345</v>
      </c>
      <c r="C347" s="66">
        <v>5011</v>
      </c>
      <c r="D347" s="65" t="s">
        <v>2270</v>
      </c>
      <c r="E347" s="51" t="s">
        <v>1712</v>
      </c>
      <c r="F347" s="46">
        <v>851</v>
      </c>
      <c r="G347" s="47">
        <v>120</v>
      </c>
      <c r="H347" s="48" t="s">
        <v>1270</v>
      </c>
      <c r="I347" s="49">
        <v>1.2</v>
      </c>
      <c r="J347" s="59" t="s">
        <v>1713</v>
      </c>
      <c r="K347" s="50" t="s">
        <v>185</v>
      </c>
      <c r="L347" s="34" t="s">
        <v>1682</v>
      </c>
      <c r="M347" s="36" t="s">
        <v>1714</v>
      </c>
      <c r="N347" s="22"/>
      <c r="O347" s="21"/>
      <c r="P347" s="19">
        <f t="shared" si="26"/>
        <v>0</v>
      </c>
      <c r="Q347" s="19">
        <f t="shared" si="27"/>
        <v>0</v>
      </c>
      <c r="R347" s="19">
        <f t="shared" si="28"/>
        <v>18.264483333333335</v>
      </c>
      <c r="S347" s="19">
        <f t="shared" si="29"/>
        <v>49.316716666666672</v>
      </c>
    </row>
    <row r="348" spans="2:19">
      <c r="B348" s="20">
        <f t="shared" si="25"/>
        <v>346</v>
      </c>
      <c r="C348" s="66">
        <v>4811</v>
      </c>
      <c r="D348" s="65" t="s">
        <v>2269</v>
      </c>
      <c r="E348" s="51" t="s">
        <v>666</v>
      </c>
      <c r="F348" s="46">
        <v>793</v>
      </c>
      <c r="G348" s="47">
        <v>120</v>
      </c>
      <c r="H348" s="48" t="s">
        <v>1272</v>
      </c>
      <c r="I348" s="49">
        <v>2.5</v>
      </c>
      <c r="J348" s="59" t="s">
        <v>145</v>
      </c>
      <c r="K348" s="50" t="s">
        <v>42</v>
      </c>
      <c r="L348" s="34" t="s">
        <v>1686</v>
      </c>
      <c r="M348" s="36" t="s">
        <v>853</v>
      </c>
      <c r="N348" s="22"/>
      <c r="O348" s="21"/>
      <c r="P348" s="19">
        <f t="shared" si="26"/>
        <v>0</v>
      </c>
      <c r="Q348" s="19">
        <f t="shared" si="27"/>
        <v>0</v>
      </c>
      <c r="R348" s="19">
        <f t="shared" si="28"/>
        <v>17.013833333333334</v>
      </c>
      <c r="S348" s="19">
        <f t="shared" si="29"/>
        <v>50.068250000000006</v>
      </c>
    </row>
    <row r="349" spans="2:19">
      <c r="B349" s="20">
        <f t="shared" si="25"/>
        <v>347</v>
      </c>
      <c r="C349" s="66">
        <v>4812</v>
      </c>
      <c r="D349" s="65" t="s">
        <v>2268</v>
      </c>
      <c r="E349" s="51" t="s">
        <v>854</v>
      </c>
      <c r="F349" s="46">
        <v>588</v>
      </c>
      <c r="G349" s="47">
        <v>120</v>
      </c>
      <c r="H349" s="48" t="s">
        <v>1557</v>
      </c>
      <c r="I349" s="49">
        <v>2.9</v>
      </c>
      <c r="J349" s="59" t="s">
        <v>855</v>
      </c>
      <c r="K349" s="50" t="s">
        <v>425</v>
      </c>
      <c r="L349" s="34" t="s">
        <v>1683</v>
      </c>
      <c r="M349" s="36" t="s">
        <v>856</v>
      </c>
      <c r="N349" s="22"/>
      <c r="O349" s="21"/>
      <c r="P349" s="19">
        <f t="shared" si="26"/>
        <v>0</v>
      </c>
      <c r="Q349" s="19">
        <f t="shared" si="27"/>
        <v>0</v>
      </c>
      <c r="R349" s="19">
        <f t="shared" si="28"/>
        <v>17.615333333333336</v>
      </c>
      <c r="S349" s="19">
        <f t="shared" si="29"/>
        <v>50.085966666666671</v>
      </c>
    </row>
    <row r="350" spans="2:19">
      <c r="B350" s="20">
        <f t="shared" si="25"/>
        <v>348</v>
      </c>
      <c r="C350" s="66">
        <v>3534</v>
      </c>
      <c r="D350" s="65" t="s">
        <v>2267</v>
      </c>
      <c r="E350" s="45" t="s">
        <v>5</v>
      </c>
      <c r="F350" s="46">
        <v>553</v>
      </c>
      <c r="G350" s="47">
        <v>120</v>
      </c>
      <c r="H350" s="48" t="s">
        <v>1292</v>
      </c>
      <c r="I350" s="49">
        <v>1.1000000000000001</v>
      </c>
      <c r="J350" s="59" t="s">
        <v>857</v>
      </c>
      <c r="K350" s="50" t="s">
        <v>9</v>
      </c>
      <c r="L350" s="34" t="s">
        <v>1681</v>
      </c>
      <c r="M350" s="36" t="s">
        <v>858</v>
      </c>
      <c r="N350" s="22"/>
      <c r="O350" s="21"/>
      <c r="P350" s="19">
        <f t="shared" si="26"/>
        <v>0</v>
      </c>
      <c r="Q350" s="19">
        <f t="shared" si="27"/>
        <v>0</v>
      </c>
      <c r="R350" s="19">
        <f t="shared" si="28"/>
        <v>13.951383333333332</v>
      </c>
      <c r="S350" s="19">
        <f t="shared" si="29"/>
        <v>50.531533333333336</v>
      </c>
    </row>
    <row r="351" spans="2:19">
      <c r="B351" s="20">
        <f t="shared" si="25"/>
        <v>349</v>
      </c>
      <c r="C351" s="66">
        <v>4813</v>
      </c>
      <c r="D351" s="65" t="s">
        <v>2266</v>
      </c>
      <c r="E351" s="51" t="s">
        <v>859</v>
      </c>
      <c r="F351" s="46">
        <v>543</v>
      </c>
      <c r="G351" s="47">
        <v>120</v>
      </c>
      <c r="H351" s="48" t="s">
        <v>1290</v>
      </c>
      <c r="I351" s="49">
        <v>2.4</v>
      </c>
      <c r="J351" s="59" t="s">
        <v>824</v>
      </c>
      <c r="K351" s="50" t="s">
        <v>159</v>
      </c>
      <c r="L351" s="34" t="s">
        <v>1692</v>
      </c>
      <c r="M351" s="36" t="s">
        <v>860</v>
      </c>
      <c r="N351" s="22"/>
      <c r="O351" s="21"/>
      <c r="P351" s="19">
        <f t="shared" si="26"/>
        <v>0</v>
      </c>
      <c r="Q351" s="19">
        <f t="shared" si="27"/>
        <v>0</v>
      </c>
      <c r="R351" s="19">
        <f t="shared" si="28"/>
        <v>13.286616666666667</v>
      </c>
      <c r="S351" s="19">
        <f t="shared" si="29"/>
        <v>49.508833333333335</v>
      </c>
    </row>
    <row r="352" spans="2:19">
      <c r="B352" s="20">
        <f t="shared" si="25"/>
        <v>350</v>
      </c>
      <c r="C352" s="66">
        <v>4814</v>
      </c>
      <c r="D352" s="65" t="s">
        <v>2265</v>
      </c>
      <c r="E352" s="45" t="s">
        <v>861</v>
      </c>
      <c r="F352" s="46">
        <v>528.1</v>
      </c>
      <c r="G352" s="47">
        <v>120.10000000000002</v>
      </c>
      <c r="H352" s="48" t="s">
        <v>1558</v>
      </c>
      <c r="I352" s="49">
        <v>2.2999999999999998</v>
      </c>
      <c r="J352" s="59" t="s">
        <v>862</v>
      </c>
      <c r="K352" s="50" t="s">
        <v>232</v>
      </c>
      <c r="L352" s="34" t="s">
        <v>1684</v>
      </c>
      <c r="M352" s="36" t="s">
        <v>863</v>
      </c>
      <c r="N352" s="22"/>
      <c r="O352" s="21"/>
      <c r="P352" s="19">
        <f t="shared" si="26"/>
        <v>0</v>
      </c>
      <c r="Q352" s="19">
        <f t="shared" si="27"/>
        <v>0</v>
      </c>
      <c r="R352" s="19">
        <f t="shared" si="28"/>
        <v>16.363566666666667</v>
      </c>
      <c r="S352" s="19">
        <f t="shared" si="29"/>
        <v>49.986316666666667</v>
      </c>
    </row>
    <row r="353" spans="2:19">
      <c r="B353" s="20">
        <f t="shared" si="25"/>
        <v>351</v>
      </c>
      <c r="C353" s="66">
        <v>4026</v>
      </c>
      <c r="D353" s="65" t="s">
        <v>2264</v>
      </c>
      <c r="E353" s="45" t="s">
        <v>413</v>
      </c>
      <c r="F353" s="46">
        <v>484</v>
      </c>
      <c r="G353" s="47">
        <v>120</v>
      </c>
      <c r="H353" s="48" t="s">
        <v>2779</v>
      </c>
      <c r="I353" s="49">
        <v>1.4</v>
      </c>
      <c r="J353" s="59" t="s">
        <v>473</v>
      </c>
      <c r="K353" s="50" t="s">
        <v>60</v>
      </c>
      <c r="L353" s="34" t="s">
        <v>1687</v>
      </c>
      <c r="M353" s="36" t="s">
        <v>866</v>
      </c>
      <c r="N353" s="22"/>
      <c r="O353" s="21"/>
      <c r="P353" s="19">
        <f t="shared" si="26"/>
        <v>0</v>
      </c>
      <c r="Q353" s="19">
        <f t="shared" si="27"/>
        <v>0</v>
      </c>
      <c r="R353" s="19">
        <f t="shared" si="28"/>
        <v>14.526450000000001</v>
      </c>
      <c r="S353" s="19">
        <f t="shared" si="29"/>
        <v>50.736316666666667</v>
      </c>
    </row>
    <row r="354" spans="2:19">
      <c r="B354" s="20">
        <f t="shared" si="25"/>
        <v>352</v>
      </c>
      <c r="C354" s="66">
        <v>4487</v>
      </c>
      <c r="D354" s="65" t="s">
        <v>2263</v>
      </c>
      <c r="E354" s="45" t="s">
        <v>867</v>
      </c>
      <c r="F354" s="46">
        <v>479</v>
      </c>
      <c r="G354" s="47">
        <v>120</v>
      </c>
      <c r="H354" s="48" t="s">
        <v>1293</v>
      </c>
      <c r="I354" s="49">
        <v>0.9</v>
      </c>
      <c r="J354" s="59" t="s">
        <v>255</v>
      </c>
      <c r="K354" s="50" t="s">
        <v>23</v>
      </c>
      <c r="L354" s="34" t="s">
        <v>1683</v>
      </c>
      <c r="M354" s="36" t="s">
        <v>868</v>
      </c>
      <c r="N354" s="22"/>
      <c r="O354" s="21"/>
      <c r="P354" s="19">
        <f t="shared" si="26"/>
        <v>0</v>
      </c>
      <c r="Q354" s="19">
        <f t="shared" si="27"/>
        <v>0</v>
      </c>
      <c r="R354" s="19">
        <f t="shared" si="28"/>
        <v>18.227749999999997</v>
      </c>
      <c r="S354" s="19">
        <f t="shared" si="29"/>
        <v>49.620566666666669</v>
      </c>
    </row>
    <row r="355" spans="2:19">
      <c r="B355" s="20">
        <f t="shared" si="25"/>
        <v>353</v>
      </c>
      <c r="C355" s="66">
        <v>4443</v>
      </c>
      <c r="D355" s="65" t="s">
        <v>2262</v>
      </c>
      <c r="E355" s="51" t="s">
        <v>125</v>
      </c>
      <c r="F355" s="46">
        <v>984</v>
      </c>
      <c r="G355" s="47">
        <v>119</v>
      </c>
      <c r="H355" s="48" t="s">
        <v>1294</v>
      </c>
      <c r="I355" s="49">
        <v>2.5</v>
      </c>
      <c r="J355" s="59" t="s">
        <v>869</v>
      </c>
      <c r="K355" s="50" t="s">
        <v>20</v>
      </c>
      <c r="L355" s="34" t="s">
        <v>1693</v>
      </c>
      <c r="M355" s="36" t="s">
        <v>870</v>
      </c>
      <c r="N355" s="22"/>
      <c r="O355" s="21"/>
      <c r="P355" s="19">
        <f t="shared" si="26"/>
        <v>0</v>
      </c>
      <c r="Q355" s="19">
        <f t="shared" si="27"/>
        <v>0</v>
      </c>
      <c r="R355" s="19">
        <f t="shared" si="28"/>
        <v>14.2904</v>
      </c>
      <c r="S355" s="19">
        <f t="shared" si="29"/>
        <v>48.582583333333339</v>
      </c>
    </row>
    <row r="356" spans="2:19">
      <c r="B356" s="20">
        <f t="shared" si="25"/>
        <v>354</v>
      </c>
      <c r="C356" s="66">
        <v>4817</v>
      </c>
      <c r="D356" s="65" t="s">
        <v>2261</v>
      </c>
      <c r="E356" s="51" t="s">
        <v>241</v>
      </c>
      <c r="F356" s="46">
        <v>907</v>
      </c>
      <c r="G356" s="47">
        <v>119</v>
      </c>
      <c r="H356" s="48" t="s">
        <v>1560</v>
      </c>
      <c r="I356" s="49">
        <v>2.8</v>
      </c>
      <c r="J356" s="59" t="s">
        <v>871</v>
      </c>
      <c r="K356" s="50" t="s">
        <v>220</v>
      </c>
      <c r="L356" s="34" t="s">
        <v>1693</v>
      </c>
      <c r="M356" s="36" t="s">
        <v>872</v>
      </c>
      <c r="N356" s="22"/>
      <c r="O356" s="21"/>
      <c r="P356" s="19">
        <f t="shared" si="26"/>
        <v>0</v>
      </c>
      <c r="Q356" s="19">
        <f t="shared" si="27"/>
        <v>0</v>
      </c>
      <c r="R356" s="19">
        <f t="shared" si="28"/>
        <v>14.648333333333333</v>
      </c>
      <c r="S356" s="19">
        <f t="shared" si="29"/>
        <v>48.691216666666662</v>
      </c>
    </row>
    <row r="357" spans="2:19">
      <c r="B357" s="20">
        <f t="shared" si="25"/>
        <v>355</v>
      </c>
      <c r="C357" s="66">
        <v>4818</v>
      </c>
      <c r="D357" s="65" t="s">
        <v>2260</v>
      </c>
      <c r="E357" s="51" t="s">
        <v>301</v>
      </c>
      <c r="F357" s="46">
        <v>736</v>
      </c>
      <c r="G357" s="47">
        <v>119</v>
      </c>
      <c r="H357" s="48" t="s">
        <v>1561</v>
      </c>
      <c r="I357" s="49">
        <v>5.6</v>
      </c>
      <c r="J357" s="59" t="s">
        <v>212</v>
      </c>
      <c r="K357" s="50" t="s">
        <v>34</v>
      </c>
      <c r="L357" s="34" t="s">
        <v>1685</v>
      </c>
      <c r="M357" s="36" t="s">
        <v>873</v>
      </c>
      <c r="N357" s="22"/>
      <c r="O357" s="21"/>
      <c r="P357" s="19">
        <f t="shared" si="26"/>
        <v>0</v>
      </c>
      <c r="Q357" s="19">
        <f t="shared" si="27"/>
        <v>0</v>
      </c>
      <c r="R357" s="19">
        <f t="shared" si="28"/>
        <v>12.801516666666668</v>
      </c>
      <c r="S357" s="19">
        <f t="shared" si="29"/>
        <v>50.1648</v>
      </c>
    </row>
    <row r="358" spans="2:19">
      <c r="B358" s="20">
        <f t="shared" si="25"/>
        <v>356</v>
      </c>
      <c r="C358" s="66">
        <v>4819</v>
      </c>
      <c r="D358" s="65" t="s">
        <v>2259</v>
      </c>
      <c r="E358" s="51" t="s">
        <v>874</v>
      </c>
      <c r="F358" s="46">
        <v>713</v>
      </c>
      <c r="G358" s="47">
        <v>119</v>
      </c>
      <c r="H358" s="48" t="s">
        <v>1562</v>
      </c>
      <c r="I358" s="49">
        <v>3.7</v>
      </c>
      <c r="J358" s="59" t="s">
        <v>875</v>
      </c>
      <c r="K358" s="50" t="s">
        <v>159</v>
      </c>
      <c r="L358" s="34" t="s">
        <v>1692</v>
      </c>
      <c r="M358" s="36" t="s">
        <v>876</v>
      </c>
      <c r="N358" s="22"/>
      <c r="O358" s="21"/>
      <c r="P358" s="19">
        <f t="shared" si="26"/>
        <v>0</v>
      </c>
      <c r="Q358" s="19">
        <f t="shared" si="27"/>
        <v>0</v>
      </c>
      <c r="R358" s="19">
        <f t="shared" si="28"/>
        <v>13.178433333333333</v>
      </c>
      <c r="S358" s="19">
        <f t="shared" si="29"/>
        <v>49.399783333333332</v>
      </c>
    </row>
    <row r="359" spans="2:19">
      <c r="B359" s="20">
        <f t="shared" si="25"/>
        <v>357</v>
      </c>
      <c r="C359" s="66">
        <v>4408</v>
      </c>
      <c r="D359" s="65" t="s">
        <v>2258</v>
      </c>
      <c r="E359" s="45" t="s">
        <v>879</v>
      </c>
      <c r="F359" s="46">
        <v>688</v>
      </c>
      <c r="G359" s="47">
        <v>119</v>
      </c>
      <c r="H359" s="48" t="s">
        <v>1564</v>
      </c>
      <c r="I359" s="49">
        <v>6.3</v>
      </c>
      <c r="J359" s="59" t="s">
        <v>880</v>
      </c>
      <c r="K359" s="50" t="s">
        <v>330</v>
      </c>
      <c r="L359" s="34" t="s">
        <v>1689</v>
      </c>
      <c r="M359" s="36" t="s">
        <v>881</v>
      </c>
      <c r="N359" s="22"/>
      <c r="O359" s="21"/>
      <c r="P359" s="19">
        <f t="shared" si="26"/>
        <v>0</v>
      </c>
      <c r="Q359" s="19">
        <f t="shared" si="27"/>
        <v>0</v>
      </c>
      <c r="R359" s="19">
        <f t="shared" si="28"/>
        <v>14.696466666666668</v>
      </c>
      <c r="S359" s="19">
        <f t="shared" si="29"/>
        <v>49.658749999999998</v>
      </c>
    </row>
    <row r="360" spans="2:19">
      <c r="B360" s="20">
        <f t="shared" si="25"/>
        <v>358</v>
      </c>
      <c r="C360" s="66">
        <v>4830</v>
      </c>
      <c r="D360" s="65" t="s">
        <v>2257</v>
      </c>
      <c r="E360" s="45" t="s">
        <v>906</v>
      </c>
      <c r="F360" s="46">
        <v>652</v>
      </c>
      <c r="G360" s="47">
        <v>119</v>
      </c>
      <c r="H360" s="48" t="s">
        <v>1572</v>
      </c>
      <c r="I360" s="49">
        <v>2.9</v>
      </c>
      <c r="J360" s="59" t="s">
        <v>821</v>
      </c>
      <c r="K360" s="50" t="s">
        <v>806</v>
      </c>
      <c r="L360" s="34" t="s">
        <v>1685</v>
      </c>
      <c r="M360" s="36" t="s">
        <v>2256</v>
      </c>
      <c r="N360" s="22"/>
      <c r="O360" s="21"/>
      <c r="P360" s="19">
        <f t="shared" si="26"/>
        <v>0</v>
      </c>
      <c r="Q360" s="19">
        <f t="shared" si="27"/>
        <v>0</v>
      </c>
      <c r="R360" s="19">
        <f t="shared" si="28"/>
        <v>13.205033333333333</v>
      </c>
      <c r="S360" s="19">
        <f t="shared" si="29"/>
        <v>50.007966666666668</v>
      </c>
    </row>
    <row r="361" spans="2:19">
      <c r="B361" s="20">
        <f t="shared" si="25"/>
        <v>359</v>
      </c>
      <c r="C361" s="66">
        <v>4089</v>
      </c>
      <c r="D361" s="65" t="s">
        <v>2255</v>
      </c>
      <c r="E361" s="51" t="s">
        <v>882</v>
      </c>
      <c r="F361" s="46">
        <v>561</v>
      </c>
      <c r="G361" s="47">
        <v>119</v>
      </c>
      <c r="H361" s="48" t="s">
        <v>1565</v>
      </c>
      <c r="I361" s="49">
        <v>2.5</v>
      </c>
      <c r="J361" s="59" t="s">
        <v>883</v>
      </c>
      <c r="K361" s="50" t="s">
        <v>159</v>
      </c>
      <c r="L361" s="34" t="s">
        <v>1692</v>
      </c>
      <c r="M361" s="36" t="s">
        <v>884</v>
      </c>
      <c r="N361" s="22"/>
      <c r="O361" s="21"/>
      <c r="P361" s="19">
        <f t="shared" si="26"/>
        <v>0</v>
      </c>
      <c r="Q361" s="19">
        <f t="shared" si="27"/>
        <v>0</v>
      </c>
      <c r="R361" s="19">
        <f t="shared" si="28"/>
        <v>13.342750000000001</v>
      </c>
      <c r="S361" s="19">
        <f t="shared" si="29"/>
        <v>49.461466666666666</v>
      </c>
    </row>
    <row r="362" spans="2:19">
      <c r="B362" s="20">
        <f t="shared" si="25"/>
        <v>360</v>
      </c>
      <c r="C362" s="66">
        <v>4820</v>
      </c>
      <c r="D362" s="65" t="s">
        <v>2254</v>
      </c>
      <c r="E362" s="45" t="s">
        <v>885</v>
      </c>
      <c r="F362" s="46">
        <v>528.1</v>
      </c>
      <c r="G362" s="47">
        <v>119.10000000000002</v>
      </c>
      <c r="H362" s="48" t="s">
        <v>1566</v>
      </c>
      <c r="I362" s="49">
        <v>10.1</v>
      </c>
      <c r="J362" s="59" t="s">
        <v>798</v>
      </c>
      <c r="K362" s="50" t="s">
        <v>304</v>
      </c>
      <c r="L362" s="34" t="s">
        <v>1689</v>
      </c>
      <c r="M362" s="36" t="s">
        <v>886</v>
      </c>
      <c r="N362" s="22"/>
      <c r="O362" s="21"/>
      <c r="P362" s="19">
        <f t="shared" si="26"/>
        <v>0</v>
      </c>
      <c r="Q362" s="19">
        <f t="shared" si="27"/>
        <v>0</v>
      </c>
      <c r="R362" s="19">
        <f t="shared" si="28"/>
        <v>14.258816666666666</v>
      </c>
      <c r="S362" s="19">
        <f t="shared" si="29"/>
        <v>49.754283333333333</v>
      </c>
    </row>
    <row r="363" spans="2:19">
      <c r="B363" s="20">
        <f t="shared" si="25"/>
        <v>361</v>
      </c>
      <c r="C363" s="66">
        <v>4821</v>
      </c>
      <c r="D363" s="65" t="s">
        <v>2253</v>
      </c>
      <c r="E363" s="45" t="s">
        <v>887</v>
      </c>
      <c r="F363" s="46">
        <v>512</v>
      </c>
      <c r="G363" s="47">
        <v>119</v>
      </c>
      <c r="H363" s="48" t="s">
        <v>1567</v>
      </c>
      <c r="I363" s="49">
        <v>4.0999999999999996</v>
      </c>
      <c r="J363" s="59" t="s">
        <v>888</v>
      </c>
      <c r="K363" s="50" t="s">
        <v>889</v>
      </c>
      <c r="L363" s="34" t="s">
        <v>1687</v>
      </c>
      <c r="M363" s="36" t="s">
        <v>890</v>
      </c>
      <c r="N363" s="22"/>
      <c r="O363" s="21"/>
      <c r="P363" s="19">
        <f t="shared" si="26"/>
        <v>0</v>
      </c>
      <c r="Q363" s="19">
        <f t="shared" si="27"/>
        <v>0</v>
      </c>
      <c r="R363" s="19">
        <f t="shared" si="28"/>
        <v>15.170216666666667</v>
      </c>
      <c r="S363" s="19">
        <f t="shared" si="29"/>
        <v>50.971716666666666</v>
      </c>
    </row>
    <row r="364" spans="2:19">
      <c r="B364" s="20">
        <f t="shared" si="25"/>
        <v>362</v>
      </c>
      <c r="C364" s="66">
        <v>4822</v>
      </c>
      <c r="D364" s="65" t="s">
        <v>2252</v>
      </c>
      <c r="E364" s="51" t="s">
        <v>114</v>
      </c>
      <c r="F364" s="46">
        <v>482</v>
      </c>
      <c r="G364" s="47">
        <v>119</v>
      </c>
      <c r="H364" s="48" t="s">
        <v>1568</v>
      </c>
      <c r="I364" s="49">
        <v>1.5</v>
      </c>
      <c r="J364" s="59" t="s">
        <v>590</v>
      </c>
      <c r="K364" s="50" t="s">
        <v>135</v>
      </c>
      <c r="L364" s="34" t="s">
        <v>1682</v>
      </c>
      <c r="M364" s="36" t="s">
        <v>891</v>
      </c>
      <c r="N364" s="22"/>
      <c r="O364" s="21"/>
      <c r="P364" s="19">
        <f t="shared" si="26"/>
        <v>0</v>
      </c>
      <c r="Q364" s="19">
        <f t="shared" si="27"/>
        <v>0</v>
      </c>
      <c r="R364" s="19">
        <f t="shared" si="28"/>
        <v>17.705366666666666</v>
      </c>
      <c r="S364" s="19">
        <f t="shared" si="29"/>
        <v>49.137933333333336</v>
      </c>
    </row>
    <row r="365" spans="2:19">
      <c r="B365" s="20">
        <f t="shared" si="25"/>
        <v>363</v>
      </c>
      <c r="C365" s="66">
        <v>4823</v>
      </c>
      <c r="D365" s="65" t="s">
        <v>2251</v>
      </c>
      <c r="E365" s="51" t="s">
        <v>892</v>
      </c>
      <c r="F365" s="46">
        <v>477</v>
      </c>
      <c r="G365" s="47">
        <v>119</v>
      </c>
      <c r="H365" s="48" t="s">
        <v>1279</v>
      </c>
      <c r="I365" s="49">
        <v>2.6</v>
      </c>
      <c r="J365" s="59" t="s">
        <v>893</v>
      </c>
      <c r="K365" s="50" t="s">
        <v>333</v>
      </c>
      <c r="L365" s="34" t="s">
        <v>1684</v>
      </c>
      <c r="M365" s="36" t="s">
        <v>894</v>
      </c>
      <c r="N365" s="22"/>
      <c r="O365" s="21"/>
      <c r="P365" s="19">
        <f t="shared" si="26"/>
        <v>0</v>
      </c>
      <c r="Q365" s="19">
        <f t="shared" si="27"/>
        <v>0</v>
      </c>
      <c r="R365" s="19">
        <f t="shared" si="28"/>
        <v>16.734383333333334</v>
      </c>
      <c r="S365" s="19">
        <f t="shared" si="29"/>
        <v>49.721933333333332</v>
      </c>
    </row>
    <row r="366" spans="2:19">
      <c r="B366" s="20">
        <f t="shared" si="25"/>
        <v>364</v>
      </c>
      <c r="C366" s="66">
        <v>4824</v>
      </c>
      <c r="D366" s="65" t="s">
        <v>2250</v>
      </c>
      <c r="E366" s="45" t="s">
        <v>369</v>
      </c>
      <c r="F366" s="46">
        <v>417</v>
      </c>
      <c r="G366" s="47">
        <v>119</v>
      </c>
      <c r="H366" s="48" t="s">
        <v>1569</v>
      </c>
      <c r="I366" s="49">
        <v>7.6</v>
      </c>
      <c r="J366" s="59" t="s">
        <v>504</v>
      </c>
      <c r="K366" s="50" t="s">
        <v>895</v>
      </c>
      <c r="L366" s="34" t="s">
        <v>1691</v>
      </c>
      <c r="M366" s="36" t="s">
        <v>896</v>
      </c>
      <c r="N366" s="22"/>
      <c r="O366" s="21"/>
      <c r="P366" s="19">
        <f t="shared" si="26"/>
        <v>0</v>
      </c>
      <c r="Q366" s="19">
        <f t="shared" si="27"/>
        <v>0</v>
      </c>
      <c r="R366" s="19">
        <f t="shared" si="28"/>
        <v>17.055700000000002</v>
      </c>
      <c r="S366" s="19">
        <f t="shared" si="29"/>
        <v>49.015216666666667</v>
      </c>
    </row>
    <row r="367" spans="2:19">
      <c r="B367" s="20">
        <f t="shared" si="25"/>
        <v>365</v>
      </c>
      <c r="C367" s="66">
        <v>4825</v>
      </c>
      <c r="D367" s="65" t="s">
        <v>2249</v>
      </c>
      <c r="E367" s="51" t="s">
        <v>897</v>
      </c>
      <c r="F367" s="46">
        <v>951</v>
      </c>
      <c r="G367" s="47">
        <v>118</v>
      </c>
      <c r="H367" s="48" t="s">
        <v>1275</v>
      </c>
      <c r="I367" s="49">
        <v>1.4</v>
      </c>
      <c r="J367" s="59" t="s">
        <v>898</v>
      </c>
      <c r="K367" s="50" t="s">
        <v>185</v>
      </c>
      <c r="L367" s="34" t="s">
        <v>1682</v>
      </c>
      <c r="M367" s="36" t="s">
        <v>899</v>
      </c>
      <c r="N367" s="22"/>
      <c r="O367" s="21"/>
      <c r="P367" s="19">
        <f t="shared" si="26"/>
        <v>0</v>
      </c>
      <c r="Q367" s="19">
        <f t="shared" si="27"/>
        <v>0</v>
      </c>
      <c r="R367" s="19">
        <f t="shared" si="28"/>
        <v>18.317383333333332</v>
      </c>
      <c r="S367" s="19">
        <f t="shared" si="29"/>
        <v>49.32855</v>
      </c>
    </row>
    <row r="368" spans="2:19">
      <c r="B368" s="20">
        <f t="shared" si="25"/>
        <v>366</v>
      </c>
      <c r="C368" s="66">
        <v>4826</v>
      </c>
      <c r="D368" s="65" t="s">
        <v>2248</v>
      </c>
      <c r="E368" s="51" t="s">
        <v>297</v>
      </c>
      <c r="F368" s="46">
        <v>841</v>
      </c>
      <c r="G368" s="47">
        <v>118</v>
      </c>
      <c r="H368" s="48" t="s">
        <v>1272</v>
      </c>
      <c r="I368" s="49">
        <v>2.2000000000000002</v>
      </c>
      <c r="J368" s="59" t="s">
        <v>417</v>
      </c>
      <c r="K368" s="50" t="s">
        <v>333</v>
      </c>
      <c r="L368" s="34" t="s">
        <v>1688</v>
      </c>
      <c r="M368" s="36" t="s">
        <v>2247</v>
      </c>
      <c r="N368" s="22"/>
      <c r="O368" s="21"/>
      <c r="P368" s="19">
        <f t="shared" si="26"/>
        <v>0</v>
      </c>
      <c r="Q368" s="19">
        <f t="shared" si="27"/>
        <v>0</v>
      </c>
      <c r="R368" s="19">
        <f t="shared" si="28"/>
        <v>16.3276</v>
      </c>
      <c r="S368" s="19">
        <f t="shared" si="29"/>
        <v>50.311166666666665</v>
      </c>
    </row>
    <row r="369" spans="2:19">
      <c r="B369" s="20">
        <f t="shared" si="25"/>
        <v>367</v>
      </c>
      <c r="C369" s="66">
        <v>4827</v>
      </c>
      <c r="D369" s="65" t="s">
        <v>2246</v>
      </c>
      <c r="E369" s="51" t="s">
        <v>581</v>
      </c>
      <c r="F369" s="46">
        <v>822.2</v>
      </c>
      <c r="G369" s="47">
        <v>118.20000000000005</v>
      </c>
      <c r="H369" s="48" t="s">
        <v>1570</v>
      </c>
      <c r="I369" s="49">
        <v>2.2999999999999998</v>
      </c>
      <c r="J369" s="59" t="s">
        <v>900</v>
      </c>
      <c r="K369" s="50" t="s">
        <v>31</v>
      </c>
      <c r="L369" s="34" t="s">
        <v>1693</v>
      </c>
      <c r="M369" s="36" t="s">
        <v>901</v>
      </c>
      <c r="N369" s="22"/>
      <c r="O369" s="21"/>
      <c r="P369" s="19">
        <f t="shared" si="26"/>
        <v>0</v>
      </c>
      <c r="Q369" s="19">
        <f t="shared" si="27"/>
        <v>0</v>
      </c>
      <c r="R369" s="19">
        <f t="shared" si="28"/>
        <v>13.92225</v>
      </c>
      <c r="S369" s="19">
        <f t="shared" si="29"/>
        <v>49.087299999999999</v>
      </c>
    </row>
    <row r="370" spans="2:19">
      <c r="B370" s="20">
        <f t="shared" si="25"/>
        <v>368</v>
      </c>
      <c r="C370" s="66">
        <v>4828</v>
      </c>
      <c r="D370" s="65" t="s">
        <v>2245</v>
      </c>
      <c r="E370" s="51" t="s">
        <v>902</v>
      </c>
      <c r="F370" s="46">
        <v>814</v>
      </c>
      <c r="G370" s="47">
        <v>118</v>
      </c>
      <c r="H370" s="48" t="s">
        <v>1571</v>
      </c>
      <c r="I370" s="49">
        <v>1.5</v>
      </c>
      <c r="J370" s="59" t="s">
        <v>213</v>
      </c>
      <c r="K370" s="50" t="s">
        <v>31</v>
      </c>
      <c r="L370" s="34" t="s">
        <v>1693</v>
      </c>
      <c r="M370" s="36" t="s">
        <v>903</v>
      </c>
      <c r="N370" s="22"/>
      <c r="O370" s="21"/>
      <c r="P370" s="19">
        <f t="shared" si="26"/>
        <v>0</v>
      </c>
      <c r="Q370" s="19">
        <f t="shared" si="27"/>
        <v>0</v>
      </c>
      <c r="R370" s="19">
        <f t="shared" si="28"/>
        <v>14.1904</v>
      </c>
      <c r="S370" s="19">
        <f t="shared" si="29"/>
        <v>48.878900000000002</v>
      </c>
    </row>
    <row r="371" spans="2:19">
      <c r="B371" s="20">
        <f t="shared" si="25"/>
        <v>369</v>
      </c>
      <c r="C371" s="66">
        <v>4829</v>
      </c>
      <c r="D371" s="65" t="s">
        <v>2244</v>
      </c>
      <c r="E371" s="51" t="s">
        <v>904</v>
      </c>
      <c r="F371" s="46">
        <v>791</v>
      </c>
      <c r="G371" s="47">
        <v>118</v>
      </c>
      <c r="H371" s="48" t="s">
        <v>1295</v>
      </c>
      <c r="I371" s="49">
        <v>2.2000000000000002</v>
      </c>
      <c r="J371" s="59" t="s">
        <v>155</v>
      </c>
      <c r="K371" s="50" t="s">
        <v>15</v>
      </c>
      <c r="L371" s="34" t="s">
        <v>1682</v>
      </c>
      <c r="M371" s="36" t="s">
        <v>905</v>
      </c>
      <c r="N371" s="22"/>
      <c r="O371" s="21"/>
      <c r="P371" s="19">
        <f t="shared" si="26"/>
        <v>0</v>
      </c>
      <c r="Q371" s="19">
        <f t="shared" si="27"/>
        <v>0</v>
      </c>
      <c r="R371" s="19">
        <f t="shared" si="28"/>
        <v>18.111233333333335</v>
      </c>
      <c r="S371" s="19">
        <f t="shared" si="29"/>
        <v>49.102766666666668</v>
      </c>
    </row>
    <row r="372" spans="2:19">
      <c r="B372" s="20">
        <f t="shared" si="25"/>
        <v>370</v>
      </c>
      <c r="C372" s="66">
        <v>4802</v>
      </c>
      <c r="D372" s="65" t="s">
        <v>2243</v>
      </c>
      <c r="E372" s="51" t="s">
        <v>436</v>
      </c>
      <c r="F372" s="46">
        <v>771</v>
      </c>
      <c r="G372" s="47">
        <v>118</v>
      </c>
      <c r="H372" s="48" t="s">
        <v>1546</v>
      </c>
      <c r="I372" s="49">
        <v>2.9</v>
      </c>
      <c r="J372" s="59" t="s">
        <v>318</v>
      </c>
      <c r="K372" s="50" t="s">
        <v>31</v>
      </c>
      <c r="L372" s="34" t="s">
        <v>1692</v>
      </c>
      <c r="M372" s="36" t="s">
        <v>819</v>
      </c>
      <c r="N372" s="22"/>
      <c r="O372" s="21"/>
      <c r="P372" s="19">
        <f t="shared" si="26"/>
        <v>0</v>
      </c>
      <c r="Q372" s="19">
        <f t="shared" si="27"/>
        <v>0</v>
      </c>
      <c r="R372" s="19">
        <f t="shared" si="28"/>
        <v>13.3673</v>
      </c>
      <c r="S372" s="19">
        <f t="shared" si="29"/>
        <v>49.276600000000002</v>
      </c>
    </row>
    <row r="373" spans="2:19">
      <c r="B373" s="20">
        <f t="shared" si="25"/>
        <v>371</v>
      </c>
      <c r="C373" s="66">
        <v>4831</v>
      </c>
      <c r="D373" s="65" t="s">
        <v>2242</v>
      </c>
      <c r="E373" s="51" t="s">
        <v>907</v>
      </c>
      <c r="F373" s="46">
        <v>646</v>
      </c>
      <c r="G373" s="47">
        <v>118</v>
      </c>
      <c r="H373" s="48" t="s">
        <v>1283</v>
      </c>
      <c r="I373" s="49">
        <v>2.4</v>
      </c>
      <c r="J373" s="59" t="s">
        <v>43</v>
      </c>
      <c r="K373" s="50" t="s">
        <v>15</v>
      </c>
      <c r="L373" s="34" t="s">
        <v>1682</v>
      </c>
      <c r="M373" s="36" t="s">
        <v>908</v>
      </c>
      <c r="N373" s="22"/>
      <c r="O373" s="21"/>
      <c r="P373" s="19">
        <f t="shared" si="26"/>
        <v>0</v>
      </c>
      <c r="Q373" s="19">
        <f t="shared" si="27"/>
        <v>0</v>
      </c>
      <c r="R373" s="19">
        <f t="shared" si="28"/>
        <v>17.731216666666665</v>
      </c>
      <c r="S373" s="19">
        <f t="shared" si="29"/>
        <v>48.94</v>
      </c>
    </row>
    <row r="374" spans="2:19">
      <c r="B374" s="20">
        <f t="shared" si="25"/>
        <v>372</v>
      </c>
      <c r="C374" s="66">
        <v>3835</v>
      </c>
      <c r="D374" s="65" t="s">
        <v>2241</v>
      </c>
      <c r="E374" s="51" t="s">
        <v>910</v>
      </c>
      <c r="F374" s="46">
        <v>606</v>
      </c>
      <c r="G374" s="47">
        <v>118</v>
      </c>
      <c r="H374" s="48" t="s">
        <v>1574</v>
      </c>
      <c r="I374" s="49">
        <v>8.5</v>
      </c>
      <c r="J374" s="59" t="s">
        <v>911</v>
      </c>
      <c r="K374" s="50" t="s">
        <v>912</v>
      </c>
      <c r="L374" s="34" t="s">
        <v>1684</v>
      </c>
      <c r="M374" s="36" t="s">
        <v>913</v>
      </c>
      <c r="N374" s="22"/>
      <c r="O374" s="21"/>
      <c r="P374" s="19">
        <f t="shared" si="26"/>
        <v>0</v>
      </c>
      <c r="Q374" s="19">
        <f t="shared" si="27"/>
        <v>0</v>
      </c>
      <c r="R374" s="19">
        <f t="shared" si="28"/>
        <v>15.650316666666667</v>
      </c>
      <c r="S374" s="19">
        <f t="shared" si="29"/>
        <v>49.879283333333333</v>
      </c>
    </row>
    <row r="375" spans="2:19">
      <c r="B375" s="20">
        <f t="shared" si="25"/>
        <v>373</v>
      </c>
      <c r="C375" s="66">
        <v>3529</v>
      </c>
      <c r="D375" s="65" t="s">
        <v>2240</v>
      </c>
      <c r="E375" s="51" t="s">
        <v>1010</v>
      </c>
      <c r="F375" s="46">
        <v>591</v>
      </c>
      <c r="G375" s="47">
        <v>118</v>
      </c>
      <c r="H375" s="48" t="s">
        <v>1609</v>
      </c>
      <c r="I375" s="49">
        <v>3.3</v>
      </c>
      <c r="J375" s="59" t="s">
        <v>1011</v>
      </c>
      <c r="K375" s="50" t="s">
        <v>496</v>
      </c>
      <c r="L375" s="34" t="s">
        <v>1692</v>
      </c>
      <c r="M375" s="36" t="s">
        <v>1012</v>
      </c>
      <c r="N375" s="22"/>
      <c r="O375" s="21"/>
      <c r="P375" s="19">
        <f t="shared" si="26"/>
        <v>0</v>
      </c>
      <c r="Q375" s="19">
        <f t="shared" si="27"/>
        <v>0</v>
      </c>
      <c r="R375" s="19">
        <f t="shared" si="28"/>
        <v>12.861466666666667</v>
      </c>
      <c r="S375" s="19">
        <f t="shared" si="29"/>
        <v>49.430999999999997</v>
      </c>
    </row>
    <row r="376" spans="2:19">
      <c r="B376" s="20">
        <f t="shared" si="25"/>
        <v>374</v>
      </c>
      <c r="C376" s="66">
        <v>4832</v>
      </c>
      <c r="D376" s="65" t="s">
        <v>2239</v>
      </c>
      <c r="E376" s="51" t="s">
        <v>914</v>
      </c>
      <c r="F376" s="46">
        <v>506</v>
      </c>
      <c r="G376" s="47">
        <v>118</v>
      </c>
      <c r="H376" s="48" t="s">
        <v>1575</v>
      </c>
      <c r="I376" s="49">
        <v>4.7</v>
      </c>
      <c r="J376" s="59" t="s">
        <v>417</v>
      </c>
      <c r="K376" s="50" t="s">
        <v>42</v>
      </c>
      <c r="L376" s="34" t="s">
        <v>1686</v>
      </c>
      <c r="M376" s="36" t="s">
        <v>915</v>
      </c>
      <c r="N376" s="22"/>
      <c r="O376" s="21"/>
      <c r="P376" s="19">
        <f t="shared" si="26"/>
        <v>0</v>
      </c>
      <c r="Q376" s="19">
        <f t="shared" si="27"/>
        <v>0</v>
      </c>
      <c r="R376" s="19">
        <f t="shared" si="28"/>
        <v>16.984300000000001</v>
      </c>
      <c r="S376" s="19">
        <f t="shared" si="29"/>
        <v>49.928416666666664</v>
      </c>
    </row>
    <row r="377" spans="2:19">
      <c r="B377" s="20">
        <f t="shared" si="25"/>
        <v>375</v>
      </c>
      <c r="C377" s="66">
        <v>4410</v>
      </c>
      <c r="D377" s="65" t="s">
        <v>2238</v>
      </c>
      <c r="E377" s="45" t="s">
        <v>773</v>
      </c>
      <c r="F377" s="46">
        <v>474</v>
      </c>
      <c r="G377" s="47">
        <v>118</v>
      </c>
      <c r="H377" s="48" t="s">
        <v>1576</v>
      </c>
      <c r="I377" s="49">
        <v>4.2</v>
      </c>
      <c r="J377" s="59" t="s">
        <v>466</v>
      </c>
      <c r="K377" s="50" t="s">
        <v>60</v>
      </c>
      <c r="L377" s="34" t="s">
        <v>1687</v>
      </c>
      <c r="M377" s="36" t="s">
        <v>916</v>
      </c>
      <c r="N377" s="22"/>
      <c r="O377" s="21"/>
      <c r="P377" s="19">
        <f t="shared" si="26"/>
        <v>0</v>
      </c>
      <c r="Q377" s="19">
        <f t="shared" si="27"/>
        <v>0</v>
      </c>
      <c r="R377" s="19">
        <f t="shared" si="28"/>
        <v>14.582433333333332</v>
      </c>
      <c r="S377" s="19">
        <f t="shared" si="29"/>
        <v>50.518799999999999</v>
      </c>
    </row>
    <row r="378" spans="2:19">
      <c r="B378" s="20">
        <f t="shared" si="25"/>
        <v>376</v>
      </c>
      <c r="C378" s="66">
        <v>4011</v>
      </c>
      <c r="D378" s="65" t="s">
        <v>2237</v>
      </c>
      <c r="E378" s="45" t="s">
        <v>917</v>
      </c>
      <c r="F378" s="46">
        <v>471</v>
      </c>
      <c r="G378" s="47">
        <v>118</v>
      </c>
      <c r="H378" s="48" t="s">
        <v>1275</v>
      </c>
      <c r="I378" s="49">
        <v>2.5</v>
      </c>
      <c r="J378" s="59" t="s">
        <v>918</v>
      </c>
      <c r="K378" s="50" t="s">
        <v>407</v>
      </c>
      <c r="L378" s="34" t="s">
        <v>1689</v>
      </c>
      <c r="M378" s="36" t="s">
        <v>919</v>
      </c>
      <c r="N378" s="22"/>
      <c r="O378" s="21"/>
      <c r="P378" s="19">
        <f t="shared" si="26"/>
        <v>0</v>
      </c>
      <c r="Q378" s="19">
        <f t="shared" si="27"/>
        <v>0</v>
      </c>
      <c r="R378" s="19">
        <f t="shared" si="28"/>
        <v>14.023333333333333</v>
      </c>
      <c r="S378" s="19">
        <f t="shared" si="29"/>
        <v>49.92015</v>
      </c>
    </row>
    <row r="379" spans="2:19">
      <c r="B379" s="20">
        <f t="shared" si="25"/>
        <v>377</v>
      </c>
      <c r="C379" s="66">
        <v>4259</v>
      </c>
      <c r="D379" s="65" t="s">
        <v>2236</v>
      </c>
      <c r="E379" s="51" t="s">
        <v>920</v>
      </c>
      <c r="F379" s="46">
        <v>441</v>
      </c>
      <c r="G379" s="47">
        <v>118</v>
      </c>
      <c r="H379" s="48" t="s">
        <v>1577</v>
      </c>
      <c r="I379" s="49">
        <v>3.8</v>
      </c>
      <c r="J379" s="59" t="s">
        <v>921</v>
      </c>
      <c r="K379" s="50" t="s">
        <v>532</v>
      </c>
      <c r="L379" s="34" t="s">
        <v>1691</v>
      </c>
      <c r="M379" s="36" t="s">
        <v>922</v>
      </c>
      <c r="N379" s="22"/>
      <c r="O379" s="21"/>
      <c r="P379" s="19">
        <f t="shared" si="26"/>
        <v>0</v>
      </c>
      <c r="Q379" s="19">
        <f t="shared" si="27"/>
        <v>0</v>
      </c>
      <c r="R379" s="19">
        <f t="shared" si="28"/>
        <v>16.493983333333333</v>
      </c>
      <c r="S379" s="19">
        <f t="shared" si="29"/>
        <v>49.262349999999998</v>
      </c>
    </row>
    <row r="380" spans="2:19">
      <c r="B380" s="20">
        <f t="shared" si="25"/>
        <v>378</v>
      </c>
      <c r="C380" s="66">
        <v>4834</v>
      </c>
      <c r="D380" s="65" t="s">
        <v>2232</v>
      </c>
      <c r="E380" s="51" t="s">
        <v>252</v>
      </c>
      <c r="F380" s="46">
        <v>817</v>
      </c>
      <c r="G380" s="47">
        <v>117</v>
      </c>
      <c r="H380" s="48" t="s">
        <v>2780</v>
      </c>
      <c r="I380" s="49">
        <v>2.6</v>
      </c>
      <c r="J380" s="59" t="s">
        <v>516</v>
      </c>
      <c r="K380" s="50" t="s">
        <v>103</v>
      </c>
      <c r="L380" s="34" t="s">
        <v>1685</v>
      </c>
      <c r="M380" s="36" t="s">
        <v>923</v>
      </c>
      <c r="N380" s="22"/>
      <c r="O380" s="21"/>
      <c r="P380" s="19">
        <f t="shared" si="26"/>
        <v>0</v>
      </c>
      <c r="Q380" s="19">
        <f t="shared" si="27"/>
        <v>0</v>
      </c>
      <c r="R380" s="19">
        <f t="shared" si="28"/>
        <v>13.10515</v>
      </c>
      <c r="S380" s="19">
        <f t="shared" si="29"/>
        <v>50.3369</v>
      </c>
    </row>
    <row r="381" spans="2:19">
      <c r="B381" s="20">
        <f t="shared" si="25"/>
        <v>379</v>
      </c>
      <c r="C381" s="66">
        <v>4835</v>
      </c>
      <c r="D381" s="65" t="s">
        <v>2231</v>
      </c>
      <c r="E381" s="51" t="s">
        <v>924</v>
      </c>
      <c r="F381" s="46">
        <v>765</v>
      </c>
      <c r="G381" s="47">
        <v>117</v>
      </c>
      <c r="H381" s="48" t="s">
        <v>1578</v>
      </c>
      <c r="I381" s="49">
        <v>1.7</v>
      </c>
      <c r="J381" s="59" t="s">
        <v>222</v>
      </c>
      <c r="K381" s="50" t="s">
        <v>31</v>
      </c>
      <c r="L381" s="34" t="s">
        <v>1693</v>
      </c>
      <c r="M381" s="36" t="s">
        <v>925</v>
      </c>
      <c r="N381" s="22"/>
      <c r="O381" s="21"/>
      <c r="P381" s="19">
        <f t="shared" si="26"/>
        <v>0</v>
      </c>
      <c r="Q381" s="19">
        <f t="shared" si="27"/>
        <v>0</v>
      </c>
      <c r="R381" s="19">
        <f t="shared" si="28"/>
        <v>13.868216666666667</v>
      </c>
      <c r="S381" s="19">
        <f t="shared" si="29"/>
        <v>49.098933333333335</v>
      </c>
    </row>
    <row r="382" spans="2:19">
      <c r="B382" s="20">
        <f t="shared" si="25"/>
        <v>380</v>
      </c>
      <c r="C382" s="66">
        <v>4836</v>
      </c>
      <c r="D382" s="65" t="s">
        <v>2230</v>
      </c>
      <c r="E382" s="51" t="s">
        <v>926</v>
      </c>
      <c r="F382" s="46">
        <v>745</v>
      </c>
      <c r="G382" s="47">
        <v>117</v>
      </c>
      <c r="H382" s="48" t="s">
        <v>1579</v>
      </c>
      <c r="I382" s="49">
        <v>3.6</v>
      </c>
      <c r="J382" s="59" t="s">
        <v>927</v>
      </c>
      <c r="K382" s="50" t="s">
        <v>425</v>
      </c>
      <c r="L382" s="34" t="s">
        <v>1683</v>
      </c>
      <c r="M382" s="36" t="s">
        <v>928</v>
      </c>
      <c r="N382" s="22"/>
      <c r="O382" s="21"/>
      <c r="P382" s="19">
        <f t="shared" si="26"/>
        <v>0</v>
      </c>
      <c r="Q382" s="19">
        <f t="shared" si="27"/>
        <v>0</v>
      </c>
      <c r="R382" s="19">
        <f t="shared" si="28"/>
        <v>17.498900000000003</v>
      </c>
      <c r="S382" s="19">
        <f t="shared" si="29"/>
        <v>50.133083333333332</v>
      </c>
    </row>
    <row r="383" spans="2:19">
      <c r="B383" s="20">
        <f t="shared" si="25"/>
        <v>381</v>
      </c>
      <c r="C383" s="66">
        <v>4841</v>
      </c>
      <c r="D383" s="65" t="s">
        <v>2229</v>
      </c>
      <c r="E383" s="51" t="s">
        <v>958</v>
      </c>
      <c r="F383" s="46">
        <v>713</v>
      </c>
      <c r="G383" s="47">
        <v>117</v>
      </c>
      <c r="H383" s="48" t="s">
        <v>1591</v>
      </c>
      <c r="I383" s="49">
        <v>2.9</v>
      </c>
      <c r="J383" s="59" t="s">
        <v>221</v>
      </c>
      <c r="K383" s="50" t="s">
        <v>64</v>
      </c>
      <c r="L383" s="34" t="s">
        <v>1688</v>
      </c>
      <c r="M383" s="36" t="s">
        <v>2228</v>
      </c>
      <c r="N383" s="22"/>
      <c r="O383" s="21"/>
      <c r="P383" s="19">
        <f t="shared" si="26"/>
        <v>0</v>
      </c>
      <c r="Q383" s="19">
        <f t="shared" si="27"/>
        <v>0</v>
      </c>
      <c r="R383" s="19">
        <f t="shared" si="28"/>
        <v>16.060433333333336</v>
      </c>
      <c r="S383" s="19">
        <f t="shared" si="29"/>
        <v>50.581666666666671</v>
      </c>
    </row>
    <row r="384" spans="2:19">
      <c r="B384" s="20">
        <f t="shared" si="25"/>
        <v>382</v>
      </c>
      <c r="C384" s="66">
        <v>4680</v>
      </c>
      <c r="D384" s="65" t="s">
        <v>2227</v>
      </c>
      <c r="E384" s="51" t="s">
        <v>929</v>
      </c>
      <c r="F384" s="46">
        <v>620</v>
      </c>
      <c r="G384" s="47">
        <v>117</v>
      </c>
      <c r="H384" s="48" t="s">
        <v>1580</v>
      </c>
      <c r="I384" s="49">
        <v>3.6</v>
      </c>
      <c r="J384" s="59" t="s">
        <v>930</v>
      </c>
      <c r="K384" s="50" t="s">
        <v>77</v>
      </c>
      <c r="L384" s="34" t="s">
        <v>1689</v>
      </c>
      <c r="M384" s="36" t="s">
        <v>931</v>
      </c>
      <c r="N384" s="22"/>
      <c r="O384" s="21"/>
      <c r="P384" s="19">
        <f t="shared" si="26"/>
        <v>0</v>
      </c>
      <c r="Q384" s="19">
        <f t="shared" si="27"/>
        <v>0</v>
      </c>
      <c r="R384" s="19">
        <f t="shared" si="28"/>
        <v>13.827399999999999</v>
      </c>
      <c r="S384" s="19">
        <f t="shared" si="29"/>
        <v>49.787799999999997</v>
      </c>
    </row>
    <row r="385" spans="2:19">
      <c r="B385" s="20">
        <f t="shared" si="25"/>
        <v>383</v>
      </c>
      <c r="C385" s="66">
        <v>5012</v>
      </c>
      <c r="D385" s="65" t="s">
        <v>2226</v>
      </c>
      <c r="E385" s="51" t="s">
        <v>1715</v>
      </c>
      <c r="F385" s="46">
        <v>616</v>
      </c>
      <c r="G385" s="47">
        <v>117</v>
      </c>
      <c r="H385" s="48" t="s">
        <v>1727</v>
      </c>
      <c r="I385" s="49">
        <v>2.2999999999999998</v>
      </c>
      <c r="J385" s="59" t="s">
        <v>541</v>
      </c>
      <c r="K385" s="50" t="s">
        <v>42</v>
      </c>
      <c r="L385" s="34" t="s">
        <v>1686</v>
      </c>
      <c r="M385" s="36" t="s">
        <v>1716</v>
      </c>
      <c r="N385" s="22"/>
      <c r="O385" s="21"/>
      <c r="P385" s="19">
        <f t="shared" si="26"/>
        <v>0</v>
      </c>
      <c r="Q385" s="19">
        <f t="shared" si="27"/>
        <v>0</v>
      </c>
      <c r="R385" s="19">
        <f t="shared" si="28"/>
        <v>17.063433333333332</v>
      </c>
      <c r="S385" s="19">
        <f t="shared" si="29"/>
        <v>50.027066666666663</v>
      </c>
    </row>
    <row r="386" spans="2:19">
      <c r="B386" s="20">
        <f t="shared" si="25"/>
        <v>384</v>
      </c>
      <c r="C386" s="66">
        <v>4184</v>
      </c>
      <c r="D386" s="65" t="s">
        <v>2225</v>
      </c>
      <c r="E386" s="45" t="s">
        <v>932</v>
      </c>
      <c r="F386" s="46">
        <v>586</v>
      </c>
      <c r="G386" s="47">
        <v>117</v>
      </c>
      <c r="H386" s="48" t="s">
        <v>1275</v>
      </c>
      <c r="I386" s="49">
        <v>2.4</v>
      </c>
      <c r="J386" s="59" t="s">
        <v>326</v>
      </c>
      <c r="K386" s="50" t="s">
        <v>53</v>
      </c>
      <c r="L386" s="34" t="s">
        <v>1681</v>
      </c>
      <c r="M386" s="36" t="s">
        <v>933</v>
      </c>
      <c r="N386" s="22"/>
      <c r="O386" s="21"/>
      <c r="P386" s="19">
        <f t="shared" si="26"/>
        <v>0</v>
      </c>
      <c r="Q386" s="19">
        <f t="shared" si="27"/>
        <v>0</v>
      </c>
      <c r="R386" s="19">
        <f t="shared" si="28"/>
        <v>14.488483333333333</v>
      </c>
      <c r="S386" s="19">
        <f t="shared" si="29"/>
        <v>50.88818333333333</v>
      </c>
    </row>
    <row r="387" spans="2:19">
      <c r="B387" s="20">
        <f t="shared" ref="B387:B450" si="30">ROW()-ROW($B$2)</f>
        <v>385</v>
      </c>
      <c r="C387" s="66">
        <v>4845</v>
      </c>
      <c r="D387" s="65" t="s">
        <v>2224</v>
      </c>
      <c r="E387" s="51" t="s">
        <v>976</v>
      </c>
      <c r="F387" s="46">
        <v>465</v>
      </c>
      <c r="G387" s="47">
        <v>117</v>
      </c>
      <c r="H387" s="48" t="s">
        <v>1596</v>
      </c>
      <c r="I387" s="49">
        <v>2.2999999999999998</v>
      </c>
      <c r="J387" s="59" t="s">
        <v>781</v>
      </c>
      <c r="K387" s="50" t="s">
        <v>304</v>
      </c>
      <c r="L387" s="34" t="s">
        <v>1689</v>
      </c>
      <c r="M387" s="36" t="s">
        <v>2223</v>
      </c>
      <c r="N387" s="22"/>
      <c r="O387" s="21"/>
      <c r="P387" s="19">
        <f t="shared" ref="P387:P450" si="31">IF(R387=0,VALUE(MID(M387,14,2))+VALUE(MID(M387,18,2))/60+VALUE(MID(M387,21,3))/1000/60,0)</f>
        <v>0</v>
      </c>
      <c r="Q387" s="19">
        <f t="shared" ref="Q387:Q450" si="32">IF(R387=0,VALUE(MID(M387,2,2))+VALUE(MID(M387,6,2))/60+VALUE(MID(M387,9,3))/1000/60,0)</f>
        <v>0</v>
      </c>
      <c r="R387" s="19">
        <f t="shared" ref="R387:R450" si="33">IF(N387="",VALUE(MID(M387,14,2))+VALUE(MID(M387,18,2))/60+VALUE(MID(M387,21,3))/1000/60,0)</f>
        <v>14.392766666666667</v>
      </c>
      <c r="S387" s="19">
        <f t="shared" ref="S387:S450" si="34">IF(N387="",VALUE(MID(M387,2,2))+VALUE(MID(M387,6,2))/60+VALUE(MID(M387,9,3))/1000/60,0)</f>
        <v>49.72376666666667</v>
      </c>
    </row>
    <row r="388" spans="2:19">
      <c r="B388" s="20">
        <f t="shared" si="30"/>
        <v>386</v>
      </c>
      <c r="C388" s="66">
        <v>4445</v>
      </c>
      <c r="D388" s="65" t="s">
        <v>2222</v>
      </c>
      <c r="E388" s="51" t="s">
        <v>934</v>
      </c>
      <c r="F388" s="46">
        <v>824</v>
      </c>
      <c r="G388" s="47">
        <v>116</v>
      </c>
      <c r="H388" s="48" t="s">
        <v>1581</v>
      </c>
      <c r="I388" s="49">
        <v>4</v>
      </c>
      <c r="J388" s="59" t="s">
        <v>935</v>
      </c>
      <c r="K388" s="50" t="s">
        <v>242</v>
      </c>
      <c r="L388" s="34" t="s">
        <v>1693</v>
      </c>
      <c r="M388" s="36" t="s">
        <v>936</v>
      </c>
      <c r="N388" s="22"/>
      <c r="O388" s="21"/>
      <c r="P388" s="19">
        <f t="shared" si="31"/>
        <v>0</v>
      </c>
      <c r="Q388" s="19">
        <f t="shared" si="32"/>
        <v>0</v>
      </c>
      <c r="R388" s="19">
        <f t="shared" si="33"/>
        <v>14.444866666666666</v>
      </c>
      <c r="S388" s="19">
        <f t="shared" si="34"/>
        <v>48.609733333333338</v>
      </c>
    </row>
    <row r="389" spans="2:19">
      <c r="B389" s="20">
        <f t="shared" si="30"/>
        <v>387</v>
      </c>
      <c r="C389" s="66">
        <v>2718</v>
      </c>
      <c r="D389" s="65" t="s">
        <v>2221</v>
      </c>
      <c r="E389" s="45" t="s">
        <v>549</v>
      </c>
      <c r="F389" s="46">
        <v>769</v>
      </c>
      <c r="G389" s="47">
        <v>116</v>
      </c>
      <c r="H389" s="48" t="s">
        <v>1607</v>
      </c>
      <c r="I389" s="49">
        <v>16.3</v>
      </c>
      <c r="J389" s="59" t="s">
        <v>1008</v>
      </c>
      <c r="K389" s="50" t="s">
        <v>550</v>
      </c>
      <c r="L389" s="34" t="s">
        <v>1690</v>
      </c>
      <c r="M389" s="36" t="s">
        <v>2220</v>
      </c>
      <c r="N389" s="22"/>
      <c r="O389" s="21"/>
      <c r="P389" s="19">
        <f t="shared" si="31"/>
        <v>0</v>
      </c>
      <c r="Q389" s="19">
        <f t="shared" si="32"/>
        <v>0</v>
      </c>
      <c r="R389" s="19">
        <f t="shared" si="33"/>
        <v>15.3248</v>
      </c>
      <c r="S389" s="19">
        <f t="shared" si="34"/>
        <v>49.404299999999999</v>
      </c>
    </row>
    <row r="390" spans="2:19">
      <c r="B390" s="20">
        <f t="shared" si="30"/>
        <v>388</v>
      </c>
      <c r="C390" s="66">
        <v>3062</v>
      </c>
      <c r="D390" s="65" t="s">
        <v>2219</v>
      </c>
      <c r="E390" s="45" t="s">
        <v>767</v>
      </c>
      <c r="F390" s="46">
        <v>749</v>
      </c>
      <c r="G390" s="47">
        <v>116</v>
      </c>
      <c r="H390" s="48" t="s">
        <v>1582</v>
      </c>
      <c r="I390" s="49">
        <v>10.199999999999999</v>
      </c>
      <c r="J390" s="59" t="s">
        <v>423</v>
      </c>
      <c r="K390" s="50" t="s">
        <v>425</v>
      </c>
      <c r="L390" s="34" t="s">
        <v>1683</v>
      </c>
      <c r="M390" s="36" t="s">
        <v>2218</v>
      </c>
      <c r="N390" s="22"/>
      <c r="O390" s="21"/>
      <c r="P390" s="19">
        <f t="shared" si="31"/>
        <v>0</v>
      </c>
      <c r="Q390" s="19">
        <f t="shared" si="32"/>
        <v>0</v>
      </c>
      <c r="R390" s="19">
        <f t="shared" si="33"/>
        <v>17.541150000000002</v>
      </c>
      <c r="S390" s="19">
        <f t="shared" si="34"/>
        <v>49.776616666666669</v>
      </c>
    </row>
    <row r="391" spans="2:19">
      <c r="B391" s="20">
        <f t="shared" si="30"/>
        <v>389</v>
      </c>
      <c r="C391" s="66">
        <v>2789</v>
      </c>
      <c r="D391" s="65" t="s">
        <v>2217</v>
      </c>
      <c r="E391" s="45" t="s">
        <v>154</v>
      </c>
      <c r="F391" s="46">
        <v>684</v>
      </c>
      <c r="G391" s="47">
        <v>116</v>
      </c>
      <c r="H391" s="48" t="s">
        <v>1583</v>
      </c>
      <c r="I391" s="49">
        <v>3.3</v>
      </c>
      <c r="J391" s="59" t="s">
        <v>937</v>
      </c>
      <c r="K391" s="50" t="s">
        <v>19</v>
      </c>
      <c r="L391" s="34" t="s">
        <v>1687</v>
      </c>
      <c r="M391" s="36" t="s">
        <v>938</v>
      </c>
      <c r="N391" s="22"/>
      <c r="O391" s="21"/>
      <c r="P391" s="19">
        <f t="shared" si="31"/>
        <v>0</v>
      </c>
      <c r="Q391" s="19">
        <f t="shared" si="32"/>
        <v>0</v>
      </c>
      <c r="R391" s="19">
        <f t="shared" si="33"/>
        <v>15.080466666666666</v>
      </c>
      <c r="S391" s="19">
        <f t="shared" si="34"/>
        <v>50.691466666666663</v>
      </c>
    </row>
    <row r="392" spans="2:19">
      <c r="B392" s="20">
        <f t="shared" si="30"/>
        <v>390</v>
      </c>
      <c r="C392" s="66">
        <v>4839</v>
      </c>
      <c r="D392" s="65" t="s">
        <v>2216</v>
      </c>
      <c r="E392" s="51" t="s">
        <v>951</v>
      </c>
      <c r="F392" s="46">
        <v>590</v>
      </c>
      <c r="G392" s="47">
        <v>116</v>
      </c>
      <c r="H392" s="48" t="s">
        <v>1589</v>
      </c>
      <c r="I392" s="49">
        <v>5.5</v>
      </c>
      <c r="J392" s="59" t="s">
        <v>952</v>
      </c>
      <c r="K392" s="50" t="s">
        <v>554</v>
      </c>
      <c r="L392" s="34" t="s">
        <v>1693</v>
      </c>
      <c r="M392" s="36" t="s">
        <v>2215</v>
      </c>
      <c r="N392" s="22"/>
      <c r="O392" s="21"/>
      <c r="P392" s="19">
        <f t="shared" si="31"/>
        <v>0</v>
      </c>
      <c r="Q392" s="19">
        <f t="shared" si="32"/>
        <v>0</v>
      </c>
      <c r="R392" s="19">
        <f t="shared" si="33"/>
        <v>13.88</v>
      </c>
      <c r="S392" s="19">
        <f t="shared" si="34"/>
        <v>49.294799999999995</v>
      </c>
    </row>
    <row r="393" spans="2:19">
      <c r="B393" s="20">
        <f t="shared" si="30"/>
        <v>391</v>
      </c>
      <c r="C393" s="66">
        <v>5014</v>
      </c>
      <c r="D393" s="65" t="s">
        <v>2214</v>
      </c>
      <c r="E393" s="51" t="s">
        <v>1717</v>
      </c>
      <c r="F393" s="46">
        <v>509</v>
      </c>
      <c r="G393" s="47">
        <v>116</v>
      </c>
      <c r="H393" s="48" t="s">
        <v>1728</v>
      </c>
      <c r="I393" s="49">
        <v>1.3</v>
      </c>
      <c r="J393" s="59" t="s">
        <v>1718</v>
      </c>
      <c r="K393" s="50" t="s">
        <v>53</v>
      </c>
      <c r="L393" s="34" t="s">
        <v>1681</v>
      </c>
      <c r="M393" s="36" t="s">
        <v>1719</v>
      </c>
      <c r="N393" s="22"/>
      <c r="O393" s="21"/>
      <c r="P393" s="19">
        <f t="shared" si="31"/>
        <v>0</v>
      </c>
      <c r="Q393" s="19">
        <f t="shared" si="32"/>
        <v>0</v>
      </c>
      <c r="R393" s="19">
        <f t="shared" si="33"/>
        <v>14.426116666666665</v>
      </c>
      <c r="S393" s="19">
        <f t="shared" si="34"/>
        <v>50.813049999999997</v>
      </c>
    </row>
    <row r="394" spans="2:19">
      <c r="B394" s="20">
        <f t="shared" si="30"/>
        <v>392</v>
      </c>
      <c r="C394" s="66">
        <v>4837</v>
      </c>
      <c r="D394" s="65" t="s">
        <v>2213</v>
      </c>
      <c r="E394" s="51" t="s">
        <v>942</v>
      </c>
      <c r="F394" s="46">
        <v>469</v>
      </c>
      <c r="G394" s="47">
        <v>116</v>
      </c>
      <c r="H394" s="48" t="s">
        <v>1585</v>
      </c>
      <c r="I394" s="49">
        <v>1.6</v>
      </c>
      <c r="J394" s="59" t="s">
        <v>943</v>
      </c>
      <c r="K394" s="50" t="s">
        <v>74</v>
      </c>
      <c r="L394" s="34" t="s">
        <v>1681</v>
      </c>
      <c r="M394" s="36" t="s">
        <v>944</v>
      </c>
      <c r="N394" s="22"/>
      <c r="O394" s="21"/>
      <c r="P394" s="19">
        <f t="shared" si="31"/>
        <v>0</v>
      </c>
      <c r="Q394" s="19">
        <f t="shared" si="32"/>
        <v>0</v>
      </c>
      <c r="R394" s="19">
        <f t="shared" si="33"/>
        <v>14.323700000000001</v>
      </c>
      <c r="S394" s="19">
        <f t="shared" si="34"/>
        <v>50.883566666666667</v>
      </c>
    </row>
    <row r="395" spans="2:19">
      <c r="B395" s="20">
        <f t="shared" si="30"/>
        <v>393</v>
      </c>
      <c r="C395" s="66">
        <v>2750</v>
      </c>
      <c r="D395" s="65" t="s">
        <v>2211</v>
      </c>
      <c r="E395" s="51" t="s">
        <v>945</v>
      </c>
      <c r="F395" s="46">
        <v>953</v>
      </c>
      <c r="G395" s="47">
        <v>115</v>
      </c>
      <c r="H395" s="48" t="s">
        <v>1586</v>
      </c>
      <c r="I395" s="49">
        <v>3.1</v>
      </c>
      <c r="J395" s="59" t="s">
        <v>195</v>
      </c>
      <c r="K395" s="50" t="s">
        <v>48</v>
      </c>
      <c r="L395" s="34" t="s">
        <v>1682</v>
      </c>
      <c r="M395" s="36" t="s">
        <v>946</v>
      </c>
      <c r="N395" s="22"/>
      <c r="O395" s="21"/>
      <c r="P395" s="19">
        <f t="shared" si="31"/>
        <v>0</v>
      </c>
      <c r="Q395" s="19">
        <f t="shared" si="32"/>
        <v>0</v>
      </c>
      <c r="R395" s="19">
        <f t="shared" si="33"/>
        <v>18.405483333333333</v>
      </c>
      <c r="S395" s="19">
        <f t="shared" si="34"/>
        <v>49.392899999999997</v>
      </c>
    </row>
    <row r="396" spans="2:19">
      <c r="B396" s="20">
        <f t="shared" si="30"/>
        <v>394</v>
      </c>
      <c r="C396" s="66">
        <v>4838</v>
      </c>
      <c r="D396" s="65" t="s">
        <v>2210</v>
      </c>
      <c r="E396" s="51" t="s">
        <v>947</v>
      </c>
      <c r="F396" s="46">
        <v>913</v>
      </c>
      <c r="G396" s="47">
        <v>115</v>
      </c>
      <c r="H396" s="48" t="s">
        <v>1275</v>
      </c>
      <c r="I396" s="49">
        <v>1.3</v>
      </c>
      <c r="J396" s="59" t="s">
        <v>55</v>
      </c>
      <c r="K396" s="50" t="s">
        <v>185</v>
      </c>
      <c r="L396" s="34" t="s">
        <v>1682</v>
      </c>
      <c r="M396" s="36" t="s">
        <v>948</v>
      </c>
      <c r="N396" s="22"/>
      <c r="O396" s="21"/>
      <c r="P396" s="19">
        <f t="shared" si="31"/>
        <v>0</v>
      </c>
      <c r="Q396" s="19">
        <f t="shared" si="32"/>
        <v>0</v>
      </c>
      <c r="R396" s="19">
        <f t="shared" si="33"/>
        <v>18.346033333333331</v>
      </c>
      <c r="S396" s="19">
        <f t="shared" si="34"/>
        <v>49.33891666666667</v>
      </c>
    </row>
    <row r="397" spans="2:19">
      <c r="B397" s="20">
        <f t="shared" si="30"/>
        <v>395</v>
      </c>
      <c r="C397" s="66">
        <v>4449</v>
      </c>
      <c r="D397" s="65" t="s">
        <v>2209</v>
      </c>
      <c r="E397" s="51" t="s">
        <v>949</v>
      </c>
      <c r="F397" s="46">
        <v>822</v>
      </c>
      <c r="G397" s="47">
        <v>115</v>
      </c>
      <c r="H397" s="48" t="s">
        <v>1587</v>
      </c>
      <c r="I397" s="49">
        <v>2.6</v>
      </c>
      <c r="J397" s="59" t="s">
        <v>340</v>
      </c>
      <c r="K397" s="50" t="s">
        <v>31</v>
      </c>
      <c r="L397" s="34" t="s">
        <v>1693</v>
      </c>
      <c r="M397" s="36" t="s">
        <v>950</v>
      </c>
      <c r="N397" s="22"/>
      <c r="O397" s="21"/>
      <c r="P397" s="19">
        <f t="shared" si="31"/>
        <v>0</v>
      </c>
      <c r="Q397" s="19">
        <f t="shared" si="32"/>
        <v>0</v>
      </c>
      <c r="R397" s="19">
        <f t="shared" si="33"/>
        <v>14.339466666666667</v>
      </c>
      <c r="S397" s="19">
        <f t="shared" si="34"/>
        <v>48.682883333333329</v>
      </c>
    </row>
    <row r="398" spans="2:19">
      <c r="B398" s="20">
        <f t="shared" si="30"/>
        <v>396</v>
      </c>
      <c r="C398" s="66">
        <v>4407</v>
      </c>
      <c r="D398" s="65" t="s">
        <v>2208</v>
      </c>
      <c r="E398" s="45" t="s">
        <v>880</v>
      </c>
      <c r="F398" s="46">
        <v>713</v>
      </c>
      <c r="G398" s="47">
        <v>115</v>
      </c>
      <c r="H398" s="48" t="s">
        <v>1588</v>
      </c>
      <c r="I398" s="49">
        <v>13.4</v>
      </c>
      <c r="J398" s="59" t="s">
        <v>328</v>
      </c>
      <c r="K398" s="50" t="s">
        <v>330</v>
      </c>
      <c r="L398" s="34" t="s">
        <v>1689</v>
      </c>
      <c r="M398" s="36" t="s">
        <v>2207</v>
      </c>
      <c r="N398" s="22"/>
      <c r="O398" s="21"/>
      <c r="P398" s="19">
        <f t="shared" si="31"/>
        <v>0</v>
      </c>
      <c r="Q398" s="19">
        <f t="shared" si="32"/>
        <v>0</v>
      </c>
      <c r="R398" s="19">
        <f t="shared" si="33"/>
        <v>14.671016666666667</v>
      </c>
      <c r="S398" s="19">
        <f t="shared" si="34"/>
        <v>49.6021</v>
      </c>
    </row>
    <row r="399" spans="2:19">
      <c r="B399" s="20">
        <f t="shared" si="30"/>
        <v>397</v>
      </c>
      <c r="C399" s="66">
        <v>4458</v>
      </c>
      <c r="D399" s="65" t="s">
        <v>2206</v>
      </c>
      <c r="E399" s="45" t="s">
        <v>953</v>
      </c>
      <c r="F399" s="46">
        <v>473</v>
      </c>
      <c r="G399" s="47">
        <v>115</v>
      </c>
      <c r="H399" s="48" t="s">
        <v>1287</v>
      </c>
      <c r="I399" s="49">
        <v>1.6</v>
      </c>
      <c r="J399" s="59" t="s">
        <v>466</v>
      </c>
      <c r="K399" s="50" t="s">
        <v>60</v>
      </c>
      <c r="L399" s="34" t="s">
        <v>1687</v>
      </c>
      <c r="M399" s="36" t="s">
        <v>954</v>
      </c>
      <c r="N399" s="22"/>
      <c r="O399" s="21"/>
      <c r="P399" s="19">
        <f t="shared" si="31"/>
        <v>0</v>
      </c>
      <c r="Q399" s="19">
        <f t="shared" si="32"/>
        <v>0</v>
      </c>
      <c r="R399" s="19">
        <f t="shared" si="33"/>
        <v>14.590633333333335</v>
      </c>
      <c r="S399" s="19">
        <f t="shared" si="34"/>
        <v>50.569116666666673</v>
      </c>
    </row>
    <row r="400" spans="2:19">
      <c r="B400" s="20">
        <f t="shared" si="30"/>
        <v>398</v>
      </c>
      <c r="C400" s="66">
        <v>3517</v>
      </c>
      <c r="D400" s="65" t="s">
        <v>2205</v>
      </c>
      <c r="E400" s="45" t="s">
        <v>181</v>
      </c>
      <c r="F400" s="46">
        <v>458</v>
      </c>
      <c r="G400" s="47">
        <v>115</v>
      </c>
      <c r="H400" s="48" t="s">
        <v>1296</v>
      </c>
      <c r="I400" s="49">
        <v>3.9</v>
      </c>
      <c r="J400" s="59" t="s">
        <v>773</v>
      </c>
      <c r="K400" s="50" t="s">
        <v>60</v>
      </c>
      <c r="L400" s="34" t="s">
        <v>1687</v>
      </c>
      <c r="M400" s="36" t="s">
        <v>955</v>
      </c>
      <c r="N400" s="22"/>
      <c r="O400" s="21"/>
      <c r="P400" s="19">
        <f t="shared" si="31"/>
        <v>0</v>
      </c>
      <c r="Q400" s="19">
        <f t="shared" si="32"/>
        <v>0</v>
      </c>
      <c r="R400" s="19">
        <f t="shared" si="33"/>
        <v>14.529200000000001</v>
      </c>
      <c r="S400" s="19">
        <f t="shared" si="34"/>
        <v>50.50705</v>
      </c>
    </row>
    <row r="401" spans="2:19">
      <c r="B401" s="20">
        <f t="shared" si="30"/>
        <v>399</v>
      </c>
      <c r="C401" s="66">
        <v>1583</v>
      </c>
      <c r="D401" s="65" t="s">
        <v>2204</v>
      </c>
      <c r="E401" s="45" t="s">
        <v>984</v>
      </c>
      <c r="F401" s="46">
        <v>921.6</v>
      </c>
      <c r="G401" s="47">
        <v>113.60000000000002</v>
      </c>
      <c r="H401" s="48" t="s">
        <v>1599</v>
      </c>
      <c r="I401" s="49">
        <v>1.8</v>
      </c>
      <c r="J401" s="59" t="s">
        <v>985</v>
      </c>
      <c r="K401" s="50" t="s">
        <v>84</v>
      </c>
      <c r="L401" s="34" t="s">
        <v>1683</v>
      </c>
      <c r="M401" s="36" t="s">
        <v>2203</v>
      </c>
      <c r="N401" s="22"/>
      <c r="O401" s="21"/>
      <c r="P401" s="19">
        <f t="shared" si="31"/>
        <v>0</v>
      </c>
      <c r="Q401" s="19">
        <f t="shared" si="32"/>
        <v>0</v>
      </c>
      <c r="R401" s="19">
        <f t="shared" si="33"/>
        <v>18.820566666666668</v>
      </c>
      <c r="S401" s="19">
        <f t="shared" si="34"/>
        <v>49.623049999999999</v>
      </c>
    </row>
    <row r="402" spans="2:19">
      <c r="B402" s="20">
        <f t="shared" si="30"/>
        <v>400</v>
      </c>
      <c r="C402" s="66">
        <v>4840</v>
      </c>
      <c r="D402" s="65" t="s">
        <v>2202</v>
      </c>
      <c r="E402" s="51" t="s">
        <v>956</v>
      </c>
      <c r="F402" s="46">
        <v>742</v>
      </c>
      <c r="G402" s="47">
        <v>114</v>
      </c>
      <c r="H402" s="48" t="s">
        <v>1590</v>
      </c>
      <c r="I402" s="49">
        <v>2.5</v>
      </c>
      <c r="J402" s="59" t="s">
        <v>270</v>
      </c>
      <c r="K402" s="50" t="s">
        <v>31</v>
      </c>
      <c r="L402" s="34" t="s">
        <v>1693</v>
      </c>
      <c r="M402" s="36" t="s">
        <v>957</v>
      </c>
      <c r="N402" s="22"/>
      <c r="O402" s="21"/>
      <c r="P402" s="19">
        <f t="shared" si="31"/>
        <v>0</v>
      </c>
      <c r="Q402" s="19">
        <f t="shared" si="32"/>
        <v>0</v>
      </c>
      <c r="R402" s="19">
        <f t="shared" si="33"/>
        <v>14.135883333333332</v>
      </c>
      <c r="S402" s="19">
        <f t="shared" si="34"/>
        <v>48.994799999999998</v>
      </c>
    </row>
    <row r="403" spans="2:19">
      <c r="B403" s="20">
        <f t="shared" si="30"/>
        <v>401</v>
      </c>
      <c r="C403" s="66">
        <v>4464</v>
      </c>
      <c r="D403" s="65" t="s">
        <v>2201</v>
      </c>
      <c r="E403" s="51" t="s">
        <v>959</v>
      </c>
      <c r="F403" s="46">
        <v>707</v>
      </c>
      <c r="G403" s="47">
        <v>114</v>
      </c>
      <c r="H403" s="48" t="s">
        <v>1283</v>
      </c>
      <c r="I403" s="49">
        <v>1</v>
      </c>
      <c r="J403" s="59" t="s">
        <v>960</v>
      </c>
      <c r="K403" s="50" t="s">
        <v>6</v>
      </c>
      <c r="L403" s="34" t="s">
        <v>1685</v>
      </c>
      <c r="M403" s="36" t="s">
        <v>961</v>
      </c>
      <c r="N403" s="22"/>
      <c r="O403" s="21"/>
      <c r="P403" s="19">
        <f t="shared" si="31"/>
        <v>0</v>
      </c>
      <c r="Q403" s="19">
        <f t="shared" si="32"/>
        <v>0</v>
      </c>
      <c r="R403" s="19">
        <f t="shared" si="33"/>
        <v>12.867683333333334</v>
      </c>
      <c r="S403" s="19">
        <f t="shared" si="34"/>
        <v>50.322100000000006</v>
      </c>
    </row>
    <row r="404" spans="2:19">
      <c r="B404" s="20">
        <f t="shared" si="30"/>
        <v>402</v>
      </c>
      <c r="C404" s="66">
        <v>4842</v>
      </c>
      <c r="D404" s="65" t="s">
        <v>2200</v>
      </c>
      <c r="E404" s="51" t="s">
        <v>962</v>
      </c>
      <c r="F404" s="46">
        <v>697</v>
      </c>
      <c r="G404" s="47">
        <v>114</v>
      </c>
      <c r="H404" s="48" t="s">
        <v>1272</v>
      </c>
      <c r="I404" s="49">
        <v>2.8</v>
      </c>
      <c r="J404" s="59" t="s">
        <v>963</v>
      </c>
      <c r="K404" s="50" t="s">
        <v>64</v>
      </c>
      <c r="L404" s="34" t="s">
        <v>1688</v>
      </c>
      <c r="M404" s="36" t="s">
        <v>964</v>
      </c>
      <c r="N404" s="22"/>
      <c r="O404" s="21"/>
      <c r="P404" s="19">
        <f t="shared" si="31"/>
        <v>0</v>
      </c>
      <c r="Q404" s="19">
        <f t="shared" si="32"/>
        <v>0</v>
      </c>
      <c r="R404" s="19">
        <f t="shared" si="33"/>
        <v>15.988849999999999</v>
      </c>
      <c r="S404" s="19">
        <f t="shared" si="34"/>
        <v>50.611266666666666</v>
      </c>
    </row>
    <row r="405" spans="2:19">
      <c r="B405" s="20">
        <f t="shared" si="30"/>
        <v>403</v>
      </c>
      <c r="C405" s="66">
        <v>4843</v>
      </c>
      <c r="D405" s="65" t="s">
        <v>2199</v>
      </c>
      <c r="E405" s="45" t="s">
        <v>965</v>
      </c>
      <c r="F405" s="46">
        <v>680</v>
      </c>
      <c r="G405" s="47">
        <v>114</v>
      </c>
      <c r="H405" s="48" t="s">
        <v>1592</v>
      </c>
      <c r="I405" s="49">
        <v>14.8</v>
      </c>
      <c r="J405" s="59" t="s">
        <v>30</v>
      </c>
      <c r="K405" s="50" t="s">
        <v>425</v>
      </c>
      <c r="L405" s="34" t="s">
        <v>1686</v>
      </c>
      <c r="M405" s="36" t="s">
        <v>966</v>
      </c>
      <c r="N405" s="22"/>
      <c r="O405" s="21"/>
      <c r="P405" s="19">
        <f t="shared" si="31"/>
        <v>0</v>
      </c>
      <c r="Q405" s="19">
        <f t="shared" si="32"/>
        <v>0</v>
      </c>
      <c r="R405" s="19">
        <f t="shared" si="33"/>
        <v>17.505500000000001</v>
      </c>
      <c r="S405" s="19">
        <f t="shared" si="34"/>
        <v>49.620433333333331</v>
      </c>
    </row>
    <row r="406" spans="2:19">
      <c r="B406" s="20">
        <f t="shared" si="30"/>
        <v>404</v>
      </c>
      <c r="C406" s="66">
        <v>5982</v>
      </c>
      <c r="D406" s="65" t="s">
        <v>2198</v>
      </c>
      <c r="E406" s="51" t="s">
        <v>657</v>
      </c>
      <c r="F406" s="46">
        <v>669</v>
      </c>
      <c r="G406" s="47">
        <v>114</v>
      </c>
      <c r="H406" s="48" t="s">
        <v>2197</v>
      </c>
      <c r="I406" s="49">
        <v>2.5</v>
      </c>
      <c r="J406" s="59" t="s">
        <v>2196</v>
      </c>
      <c r="K406" s="50" t="s">
        <v>81</v>
      </c>
      <c r="L406" s="34" t="s">
        <v>1690</v>
      </c>
      <c r="M406" s="36" t="s">
        <v>2195</v>
      </c>
      <c r="N406" s="22"/>
      <c r="O406" s="21"/>
      <c r="P406" s="19">
        <f t="shared" si="31"/>
        <v>0</v>
      </c>
      <c r="Q406" s="19">
        <f t="shared" si="32"/>
        <v>0</v>
      </c>
      <c r="R406" s="19">
        <f t="shared" si="33"/>
        <v>16.384249999999998</v>
      </c>
      <c r="S406" s="19">
        <f t="shared" si="34"/>
        <v>49.510816666666663</v>
      </c>
    </row>
    <row r="407" spans="2:19">
      <c r="B407" s="20">
        <f t="shared" si="30"/>
        <v>405</v>
      </c>
      <c r="C407" s="66">
        <v>4844</v>
      </c>
      <c r="D407" s="65" t="s">
        <v>2194</v>
      </c>
      <c r="E407" s="51" t="s">
        <v>967</v>
      </c>
      <c r="F407" s="46">
        <v>658</v>
      </c>
      <c r="G407" s="47">
        <v>114</v>
      </c>
      <c r="H407" s="48" t="s">
        <v>1593</v>
      </c>
      <c r="I407" s="49">
        <v>6.4</v>
      </c>
      <c r="J407" s="59" t="s">
        <v>968</v>
      </c>
      <c r="K407" s="50" t="s">
        <v>444</v>
      </c>
      <c r="L407" s="34" t="s">
        <v>1692</v>
      </c>
      <c r="M407" s="36" t="s">
        <v>969</v>
      </c>
      <c r="N407" s="22"/>
      <c r="O407" s="21"/>
      <c r="P407" s="19">
        <f t="shared" si="31"/>
        <v>0</v>
      </c>
      <c r="Q407" s="19">
        <f t="shared" si="32"/>
        <v>0</v>
      </c>
      <c r="R407" s="19">
        <f t="shared" si="33"/>
        <v>13.035116666666667</v>
      </c>
      <c r="S407" s="19">
        <f t="shared" si="34"/>
        <v>49.375349999999997</v>
      </c>
    </row>
    <row r="408" spans="2:19">
      <c r="B408" s="20">
        <f t="shared" si="30"/>
        <v>406</v>
      </c>
      <c r="C408" s="66">
        <v>2954</v>
      </c>
      <c r="D408" s="65" t="s">
        <v>2193</v>
      </c>
      <c r="E408" s="45" t="s">
        <v>970</v>
      </c>
      <c r="F408" s="46">
        <v>637</v>
      </c>
      <c r="G408" s="47">
        <v>114</v>
      </c>
      <c r="H408" s="48" t="s">
        <v>1594</v>
      </c>
      <c r="I408" s="49">
        <v>2.7</v>
      </c>
      <c r="J408" s="59" t="s">
        <v>154</v>
      </c>
      <c r="K408" s="50" t="s">
        <v>139</v>
      </c>
      <c r="L408" s="34" t="s">
        <v>1687</v>
      </c>
      <c r="M408" s="36" t="s">
        <v>971</v>
      </c>
      <c r="N408" s="22"/>
      <c r="O408" s="21"/>
      <c r="P408" s="19">
        <f t="shared" si="31"/>
        <v>0</v>
      </c>
      <c r="Q408" s="19">
        <f t="shared" si="32"/>
        <v>0</v>
      </c>
      <c r="R408" s="19">
        <f t="shared" si="33"/>
        <v>15.1044</v>
      </c>
      <c r="S408" s="19">
        <f t="shared" si="34"/>
        <v>50.713166666666666</v>
      </c>
    </row>
    <row r="409" spans="2:19">
      <c r="B409" s="20">
        <f t="shared" si="30"/>
        <v>407</v>
      </c>
      <c r="C409" s="66">
        <v>3038</v>
      </c>
      <c r="D409" s="65" t="s">
        <v>2192</v>
      </c>
      <c r="E409" s="45" t="s">
        <v>972</v>
      </c>
      <c r="F409" s="46">
        <v>597</v>
      </c>
      <c r="G409" s="47">
        <v>114</v>
      </c>
      <c r="H409" s="48" t="s">
        <v>1595</v>
      </c>
      <c r="I409" s="49">
        <v>7.4</v>
      </c>
      <c r="J409" s="59" t="s">
        <v>439</v>
      </c>
      <c r="K409" s="50" t="s">
        <v>379</v>
      </c>
      <c r="L409" s="34" t="s">
        <v>1681</v>
      </c>
      <c r="M409" s="36" t="s">
        <v>973</v>
      </c>
      <c r="N409" s="22"/>
      <c r="O409" s="21"/>
      <c r="P409" s="19">
        <f t="shared" si="31"/>
        <v>0</v>
      </c>
      <c r="Q409" s="19">
        <f t="shared" si="32"/>
        <v>0</v>
      </c>
      <c r="R409" s="19">
        <f t="shared" si="33"/>
        <v>14.320483333333334</v>
      </c>
      <c r="S409" s="19">
        <f t="shared" si="34"/>
        <v>50.966183333333333</v>
      </c>
    </row>
    <row r="410" spans="2:19">
      <c r="B410" s="20">
        <f t="shared" si="30"/>
        <v>408</v>
      </c>
      <c r="C410" s="66">
        <v>4067</v>
      </c>
      <c r="D410" s="65" t="s">
        <v>2191</v>
      </c>
      <c r="E410" s="45" t="s">
        <v>974</v>
      </c>
      <c r="F410" s="46">
        <v>587</v>
      </c>
      <c r="G410" s="47">
        <v>114</v>
      </c>
      <c r="H410" s="48" t="s">
        <v>1275</v>
      </c>
      <c r="I410" s="49">
        <v>1.7</v>
      </c>
      <c r="J410" s="59" t="s">
        <v>932</v>
      </c>
      <c r="K410" s="50" t="s">
        <v>9</v>
      </c>
      <c r="L410" s="34" t="s">
        <v>1681</v>
      </c>
      <c r="M410" s="36" t="s">
        <v>975</v>
      </c>
      <c r="N410" s="22"/>
      <c r="O410" s="21"/>
      <c r="P410" s="19">
        <f t="shared" si="31"/>
        <v>0</v>
      </c>
      <c r="Q410" s="19">
        <f t="shared" si="32"/>
        <v>0</v>
      </c>
      <c r="R410" s="19">
        <f t="shared" si="33"/>
        <v>14.080216666666667</v>
      </c>
      <c r="S410" s="19">
        <f t="shared" si="34"/>
        <v>50.636433333333336</v>
      </c>
    </row>
    <row r="411" spans="2:19">
      <c r="B411" s="20">
        <f t="shared" si="30"/>
        <v>409</v>
      </c>
      <c r="C411" s="66">
        <v>4846</v>
      </c>
      <c r="D411" s="65" t="s">
        <v>2190</v>
      </c>
      <c r="E411" s="51" t="s">
        <v>977</v>
      </c>
      <c r="F411" s="46">
        <v>438</v>
      </c>
      <c r="G411" s="47">
        <v>114</v>
      </c>
      <c r="H411" s="48" t="s">
        <v>1597</v>
      </c>
      <c r="I411" s="49">
        <v>2.2000000000000002</v>
      </c>
      <c r="J411" s="59" t="s">
        <v>978</v>
      </c>
      <c r="K411" s="50" t="s">
        <v>70</v>
      </c>
      <c r="L411" s="34" t="s">
        <v>1691</v>
      </c>
      <c r="M411" s="36" t="s">
        <v>979</v>
      </c>
      <c r="N411" s="22"/>
      <c r="O411" s="21"/>
      <c r="P411" s="19">
        <f t="shared" si="31"/>
        <v>0</v>
      </c>
      <c r="Q411" s="19">
        <f t="shared" si="32"/>
        <v>0</v>
      </c>
      <c r="R411" s="19">
        <f t="shared" si="33"/>
        <v>16.912033333333333</v>
      </c>
      <c r="S411" s="19">
        <f t="shared" si="34"/>
        <v>49.262866666666667</v>
      </c>
    </row>
    <row r="412" spans="2:19">
      <c r="B412" s="20">
        <f t="shared" si="30"/>
        <v>410</v>
      </c>
      <c r="C412" s="66">
        <v>3210</v>
      </c>
      <c r="D412" s="65" t="s">
        <v>2189</v>
      </c>
      <c r="E412" s="51" t="s">
        <v>423</v>
      </c>
      <c r="F412" s="46">
        <v>996</v>
      </c>
      <c r="G412" s="47">
        <v>113</v>
      </c>
      <c r="H412" s="48" t="s">
        <v>1598</v>
      </c>
      <c r="I412" s="49">
        <v>2.2000000000000002</v>
      </c>
      <c r="J412" s="59" t="s">
        <v>267</v>
      </c>
      <c r="K412" s="50" t="s">
        <v>20</v>
      </c>
      <c r="L412" s="34" t="s">
        <v>1692</v>
      </c>
      <c r="M412" s="36" t="s">
        <v>980</v>
      </c>
      <c r="N412" s="22"/>
      <c r="O412" s="21"/>
      <c r="P412" s="19">
        <f t="shared" si="31"/>
        <v>0</v>
      </c>
      <c r="Q412" s="19">
        <f t="shared" si="32"/>
        <v>0</v>
      </c>
      <c r="R412" s="19">
        <f t="shared" si="33"/>
        <v>13.40175</v>
      </c>
      <c r="S412" s="19">
        <f t="shared" si="34"/>
        <v>49.114283333333333</v>
      </c>
    </row>
    <row r="413" spans="2:19">
      <c r="B413" s="20">
        <f t="shared" si="30"/>
        <v>411</v>
      </c>
      <c r="C413" s="66">
        <v>4266</v>
      </c>
      <c r="D413" s="65" t="s">
        <v>2188</v>
      </c>
      <c r="E413" s="51" t="s">
        <v>981</v>
      </c>
      <c r="F413" s="46">
        <v>966</v>
      </c>
      <c r="G413" s="47">
        <v>113</v>
      </c>
      <c r="H413" s="48" t="s">
        <v>1262</v>
      </c>
      <c r="I413" s="49">
        <v>2.5</v>
      </c>
      <c r="J413" s="59" t="s">
        <v>982</v>
      </c>
      <c r="K413" s="50" t="s">
        <v>2</v>
      </c>
      <c r="L413" s="34" t="s">
        <v>1683</v>
      </c>
      <c r="M413" s="36" t="s">
        <v>983</v>
      </c>
      <c r="N413" s="22"/>
      <c r="O413" s="21"/>
      <c r="P413" s="19">
        <f t="shared" si="31"/>
        <v>0</v>
      </c>
      <c r="Q413" s="19">
        <f t="shared" si="32"/>
        <v>0</v>
      </c>
      <c r="R413" s="19">
        <f t="shared" si="33"/>
        <v>17.331033333333334</v>
      </c>
      <c r="S413" s="19">
        <f t="shared" si="34"/>
        <v>50.072900000000004</v>
      </c>
    </row>
    <row r="414" spans="2:19">
      <c r="B414" s="20">
        <f t="shared" si="30"/>
        <v>412</v>
      </c>
      <c r="C414" s="66">
        <v>4847</v>
      </c>
      <c r="D414" s="65" t="s">
        <v>2187</v>
      </c>
      <c r="E414" s="51" t="s">
        <v>986</v>
      </c>
      <c r="F414" s="46">
        <v>916</v>
      </c>
      <c r="G414" s="47">
        <v>113</v>
      </c>
      <c r="H414" s="48" t="s">
        <v>1600</v>
      </c>
      <c r="I414" s="49">
        <v>6.7</v>
      </c>
      <c r="J414" s="59" t="s">
        <v>663</v>
      </c>
      <c r="K414" s="50" t="s">
        <v>6</v>
      </c>
      <c r="L414" s="34" t="s">
        <v>1681</v>
      </c>
      <c r="M414" s="36" t="s">
        <v>987</v>
      </c>
      <c r="N414" s="22"/>
      <c r="O414" s="21"/>
      <c r="P414" s="19">
        <f t="shared" si="31"/>
        <v>0</v>
      </c>
      <c r="Q414" s="19">
        <f t="shared" si="32"/>
        <v>0</v>
      </c>
      <c r="R414" s="19">
        <f t="shared" si="33"/>
        <v>13.37275</v>
      </c>
      <c r="S414" s="19">
        <f t="shared" si="34"/>
        <v>50.553199999999997</v>
      </c>
    </row>
    <row r="415" spans="2:19">
      <c r="B415" s="20">
        <f t="shared" si="30"/>
        <v>413</v>
      </c>
      <c r="C415" s="66">
        <v>4668</v>
      </c>
      <c r="D415" s="65" t="s">
        <v>2186</v>
      </c>
      <c r="E415" s="45" t="s">
        <v>988</v>
      </c>
      <c r="F415" s="46">
        <v>710</v>
      </c>
      <c r="G415" s="47">
        <v>113</v>
      </c>
      <c r="H415" s="48" t="s">
        <v>1297</v>
      </c>
      <c r="I415" s="49">
        <v>1.2</v>
      </c>
      <c r="J415" s="59" t="s">
        <v>137</v>
      </c>
      <c r="K415" s="50" t="s">
        <v>139</v>
      </c>
      <c r="L415" s="34" t="s">
        <v>1687</v>
      </c>
      <c r="M415" s="36" t="s">
        <v>989</v>
      </c>
      <c r="N415" s="22"/>
      <c r="O415" s="21"/>
      <c r="P415" s="19">
        <f t="shared" si="31"/>
        <v>0</v>
      </c>
      <c r="Q415" s="19">
        <f t="shared" si="32"/>
        <v>0</v>
      </c>
      <c r="R415" s="19">
        <f t="shared" si="33"/>
        <v>15.091083333333334</v>
      </c>
      <c r="S415" s="19">
        <f t="shared" si="34"/>
        <v>50.86866666666667</v>
      </c>
    </row>
    <row r="416" spans="2:19">
      <c r="B416" s="20">
        <f t="shared" si="30"/>
        <v>414</v>
      </c>
      <c r="C416" s="66">
        <v>4848</v>
      </c>
      <c r="D416" s="65" t="s">
        <v>2185</v>
      </c>
      <c r="E416" s="51" t="s">
        <v>906</v>
      </c>
      <c r="F416" s="46">
        <v>656</v>
      </c>
      <c r="G416" s="47">
        <v>113</v>
      </c>
      <c r="H416" s="48" t="s">
        <v>1601</v>
      </c>
      <c r="I416" s="49">
        <v>4.4000000000000004</v>
      </c>
      <c r="J416" s="59" t="s">
        <v>990</v>
      </c>
      <c r="K416" s="50" t="s">
        <v>242</v>
      </c>
      <c r="L416" s="34" t="s">
        <v>1693</v>
      </c>
      <c r="M416" s="36" t="s">
        <v>991</v>
      </c>
      <c r="N416" s="22"/>
      <c r="O416" s="21"/>
      <c r="P416" s="19">
        <f t="shared" si="31"/>
        <v>0</v>
      </c>
      <c r="Q416" s="19">
        <f t="shared" si="32"/>
        <v>0</v>
      </c>
      <c r="R416" s="19">
        <f t="shared" si="33"/>
        <v>14.519833333333334</v>
      </c>
      <c r="S416" s="19">
        <f t="shared" si="34"/>
        <v>48.808483333333328</v>
      </c>
    </row>
    <row r="417" spans="2:19">
      <c r="B417" s="20">
        <f t="shared" si="30"/>
        <v>415</v>
      </c>
      <c r="C417" s="66">
        <v>4849</v>
      </c>
      <c r="D417" s="65" t="s">
        <v>2184</v>
      </c>
      <c r="E417" s="51" t="s">
        <v>402</v>
      </c>
      <c r="F417" s="46">
        <v>636</v>
      </c>
      <c r="G417" s="47">
        <v>113</v>
      </c>
      <c r="H417" s="48" t="s">
        <v>1602</v>
      </c>
      <c r="I417" s="49">
        <v>3.1</v>
      </c>
      <c r="J417" s="59" t="s">
        <v>992</v>
      </c>
      <c r="K417" s="50" t="s">
        <v>15</v>
      </c>
      <c r="L417" s="34" t="s">
        <v>1691</v>
      </c>
      <c r="M417" s="36" t="s">
        <v>993</v>
      </c>
      <c r="N417" s="22"/>
      <c r="O417" s="21"/>
      <c r="P417" s="19">
        <f t="shared" si="31"/>
        <v>0</v>
      </c>
      <c r="Q417" s="19">
        <f t="shared" si="32"/>
        <v>0</v>
      </c>
      <c r="R417" s="19">
        <f t="shared" si="33"/>
        <v>17.560883333333333</v>
      </c>
      <c r="S417" s="19">
        <f t="shared" si="34"/>
        <v>48.854849999999999</v>
      </c>
    </row>
    <row r="418" spans="2:19">
      <c r="B418" s="20">
        <f t="shared" si="30"/>
        <v>416</v>
      </c>
      <c r="C418" s="66">
        <v>4850</v>
      </c>
      <c r="D418" s="65" t="s">
        <v>2183</v>
      </c>
      <c r="E418" s="45" t="s">
        <v>326</v>
      </c>
      <c r="F418" s="46">
        <v>597</v>
      </c>
      <c r="G418" s="47">
        <v>113</v>
      </c>
      <c r="H418" s="48" t="s">
        <v>1603</v>
      </c>
      <c r="I418" s="49">
        <v>2.9</v>
      </c>
      <c r="J418" s="59" t="s">
        <v>994</v>
      </c>
      <c r="K418" s="50" t="s">
        <v>53</v>
      </c>
      <c r="L418" s="34" t="s">
        <v>1681</v>
      </c>
      <c r="M418" s="36" t="s">
        <v>995</v>
      </c>
      <c r="N418" s="22"/>
      <c r="O418" s="21"/>
      <c r="P418" s="19">
        <f t="shared" si="31"/>
        <v>0</v>
      </c>
      <c r="Q418" s="19">
        <f t="shared" si="32"/>
        <v>0</v>
      </c>
      <c r="R418" s="19">
        <f t="shared" si="33"/>
        <v>14.509866666666667</v>
      </c>
      <c r="S418" s="19">
        <f t="shared" si="34"/>
        <v>50.870183333333337</v>
      </c>
    </row>
    <row r="419" spans="2:19">
      <c r="B419" s="20">
        <f t="shared" si="30"/>
        <v>417</v>
      </c>
      <c r="C419" s="66">
        <v>4851</v>
      </c>
      <c r="D419" s="65" t="s">
        <v>2182</v>
      </c>
      <c r="E419" s="51" t="s">
        <v>1698</v>
      </c>
      <c r="F419" s="46">
        <v>535</v>
      </c>
      <c r="G419" s="47">
        <v>113</v>
      </c>
      <c r="H419" s="48" t="s">
        <v>1211</v>
      </c>
      <c r="I419" s="49">
        <v>4.9000000000000004</v>
      </c>
      <c r="J419" s="59" t="s">
        <v>996</v>
      </c>
      <c r="K419" s="50" t="s">
        <v>135</v>
      </c>
      <c r="L419" s="34" t="s">
        <v>1682</v>
      </c>
      <c r="M419" s="36" t="s">
        <v>2181</v>
      </c>
      <c r="N419" s="22"/>
      <c r="O419" s="21"/>
      <c r="P419" s="19">
        <f t="shared" si="31"/>
        <v>0</v>
      </c>
      <c r="Q419" s="19">
        <f t="shared" si="32"/>
        <v>0</v>
      </c>
      <c r="R419" s="19">
        <f t="shared" si="33"/>
        <v>17.846299999999999</v>
      </c>
      <c r="S419" s="19">
        <f t="shared" si="34"/>
        <v>49.125700000000002</v>
      </c>
    </row>
    <row r="420" spans="2:19">
      <c r="B420" s="20">
        <f t="shared" si="30"/>
        <v>418</v>
      </c>
      <c r="C420" s="66">
        <v>4225</v>
      </c>
      <c r="D420" s="65" t="s">
        <v>2180</v>
      </c>
      <c r="E420" s="51" t="s">
        <v>997</v>
      </c>
      <c r="F420" s="46">
        <v>510</v>
      </c>
      <c r="G420" s="47">
        <v>113</v>
      </c>
      <c r="H420" s="48" t="s">
        <v>1604</v>
      </c>
      <c r="I420" s="49">
        <v>1.8</v>
      </c>
      <c r="J420" s="59" t="s">
        <v>998</v>
      </c>
      <c r="K420" s="50" t="s">
        <v>999</v>
      </c>
      <c r="L420" s="34" t="s">
        <v>1691</v>
      </c>
      <c r="M420" s="36" t="s">
        <v>1000</v>
      </c>
      <c r="N420" s="22"/>
      <c r="O420" s="21"/>
      <c r="P420" s="19">
        <f t="shared" si="31"/>
        <v>0</v>
      </c>
      <c r="Q420" s="19">
        <f t="shared" si="32"/>
        <v>0</v>
      </c>
      <c r="R420" s="19">
        <f t="shared" si="33"/>
        <v>15.8606</v>
      </c>
      <c r="S420" s="19">
        <f t="shared" si="34"/>
        <v>48.8857</v>
      </c>
    </row>
    <row r="421" spans="2:19">
      <c r="B421" s="20">
        <f t="shared" si="30"/>
        <v>419</v>
      </c>
      <c r="C421" s="66">
        <v>4007</v>
      </c>
      <c r="D421" s="65" t="s">
        <v>2179</v>
      </c>
      <c r="E421" s="45" t="s">
        <v>386</v>
      </c>
      <c r="F421" s="46">
        <v>456</v>
      </c>
      <c r="G421" s="47">
        <v>113</v>
      </c>
      <c r="H421" s="48" t="s">
        <v>1277</v>
      </c>
      <c r="I421" s="49">
        <v>1</v>
      </c>
      <c r="J421" s="59" t="s">
        <v>226</v>
      </c>
      <c r="K421" s="50" t="s">
        <v>9</v>
      </c>
      <c r="L421" s="34" t="s">
        <v>1681</v>
      </c>
      <c r="M421" s="36" t="s">
        <v>1001</v>
      </c>
      <c r="N421" s="22"/>
      <c r="O421" s="21"/>
      <c r="P421" s="19">
        <f t="shared" si="31"/>
        <v>0</v>
      </c>
      <c r="Q421" s="19">
        <f t="shared" si="32"/>
        <v>0</v>
      </c>
      <c r="R421" s="19">
        <f t="shared" si="33"/>
        <v>13.731616666666667</v>
      </c>
      <c r="S421" s="19">
        <f t="shared" si="34"/>
        <v>50.519550000000002</v>
      </c>
    </row>
    <row r="422" spans="2:19">
      <c r="B422" s="20">
        <f t="shared" si="30"/>
        <v>420</v>
      </c>
      <c r="C422" s="66">
        <v>4852</v>
      </c>
      <c r="D422" s="65" t="s">
        <v>2178</v>
      </c>
      <c r="E422" s="45" t="s">
        <v>1002</v>
      </c>
      <c r="F422" s="46">
        <v>436</v>
      </c>
      <c r="G422" s="47">
        <v>113</v>
      </c>
      <c r="H422" s="48" t="s">
        <v>1605</v>
      </c>
      <c r="I422" s="49">
        <v>4.3</v>
      </c>
      <c r="J422" s="59" t="s">
        <v>599</v>
      </c>
      <c r="K422" s="50" t="s">
        <v>60</v>
      </c>
      <c r="L422" s="34" t="s">
        <v>1687</v>
      </c>
      <c r="M422" s="36" t="s">
        <v>2177</v>
      </c>
      <c r="N422" s="22"/>
      <c r="O422" s="21"/>
      <c r="P422" s="19">
        <f t="shared" si="31"/>
        <v>0</v>
      </c>
      <c r="Q422" s="19">
        <f t="shared" si="32"/>
        <v>0</v>
      </c>
      <c r="R422" s="19">
        <f t="shared" si="33"/>
        <v>14.670599999999999</v>
      </c>
      <c r="S422" s="19">
        <f t="shared" si="34"/>
        <v>50.689</v>
      </c>
    </row>
    <row r="423" spans="2:19">
      <c r="B423" s="20">
        <f t="shared" si="30"/>
        <v>421</v>
      </c>
      <c r="C423" s="66">
        <v>4853</v>
      </c>
      <c r="D423" s="65" t="s">
        <v>2176</v>
      </c>
      <c r="E423" s="51" t="s">
        <v>564</v>
      </c>
      <c r="F423" s="46">
        <v>410</v>
      </c>
      <c r="G423" s="47">
        <v>113</v>
      </c>
      <c r="H423" s="48" t="s">
        <v>1606</v>
      </c>
      <c r="I423" s="49">
        <v>13.6</v>
      </c>
      <c r="J423" s="59" t="s">
        <v>1003</v>
      </c>
      <c r="K423" s="50" t="s">
        <v>505</v>
      </c>
      <c r="L423" s="34" t="s">
        <v>1691</v>
      </c>
      <c r="M423" s="36" t="s">
        <v>1004</v>
      </c>
      <c r="N423" s="22"/>
      <c r="O423" s="21"/>
      <c r="P423" s="19">
        <f t="shared" si="31"/>
        <v>0</v>
      </c>
      <c r="Q423" s="19">
        <f t="shared" si="32"/>
        <v>0</v>
      </c>
      <c r="R423" s="19">
        <f t="shared" si="33"/>
        <v>16.77955</v>
      </c>
      <c r="S423" s="19">
        <f t="shared" si="34"/>
        <v>48.970916666666668</v>
      </c>
    </row>
    <row r="424" spans="2:19">
      <c r="B424" s="20">
        <f t="shared" si="30"/>
        <v>422</v>
      </c>
      <c r="C424" s="66">
        <v>4180</v>
      </c>
      <c r="D424" s="65" t="s">
        <v>2172</v>
      </c>
      <c r="E424" s="51" t="s">
        <v>1005</v>
      </c>
      <c r="F424" s="46">
        <v>880</v>
      </c>
      <c r="G424" s="47">
        <v>112</v>
      </c>
      <c r="H424" s="48" t="s">
        <v>1352</v>
      </c>
      <c r="I424" s="49">
        <v>5.2</v>
      </c>
      <c r="J424" s="59" t="s">
        <v>1006</v>
      </c>
      <c r="K424" s="50" t="s">
        <v>31</v>
      </c>
      <c r="L424" s="34" t="s">
        <v>1693</v>
      </c>
      <c r="M424" s="36" t="s">
        <v>1007</v>
      </c>
      <c r="N424" s="22"/>
      <c r="O424" s="21"/>
      <c r="P424" s="19">
        <f t="shared" si="31"/>
        <v>0</v>
      </c>
      <c r="Q424" s="19">
        <f t="shared" si="32"/>
        <v>0</v>
      </c>
      <c r="R424" s="19">
        <f t="shared" si="33"/>
        <v>14.141333333333332</v>
      </c>
      <c r="S424" s="19">
        <f t="shared" si="34"/>
        <v>48.777383333333333</v>
      </c>
    </row>
    <row r="425" spans="2:19">
      <c r="B425" s="20">
        <f t="shared" si="30"/>
        <v>423</v>
      </c>
      <c r="C425" s="66">
        <v>4854</v>
      </c>
      <c r="D425" s="65" t="s">
        <v>2171</v>
      </c>
      <c r="E425" s="51" t="s">
        <v>252</v>
      </c>
      <c r="F425" s="46">
        <v>675</v>
      </c>
      <c r="G425" s="47">
        <v>112</v>
      </c>
      <c r="H425" s="48" t="s">
        <v>1608</v>
      </c>
      <c r="I425" s="49">
        <v>5.4</v>
      </c>
      <c r="J425" s="59" t="s">
        <v>552</v>
      </c>
      <c r="K425" s="50" t="s">
        <v>554</v>
      </c>
      <c r="L425" s="34" t="s">
        <v>1692</v>
      </c>
      <c r="M425" s="36" t="s">
        <v>1009</v>
      </c>
      <c r="N425" s="22"/>
      <c r="O425" s="21"/>
      <c r="P425" s="19">
        <f t="shared" si="31"/>
        <v>0</v>
      </c>
      <c r="Q425" s="19">
        <f t="shared" si="32"/>
        <v>0</v>
      </c>
      <c r="R425" s="19">
        <f t="shared" si="33"/>
        <v>13.519300000000001</v>
      </c>
      <c r="S425" s="19">
        <f t="shared" si="34"/>
        <v>49.363033333333334</v>
      </c>
    </row>
    <row r="426" spans="2:19">
      <c r="B426" s="20">
        <f t="shared" si="30"/>
        <v>424</v>
      </c>
      <c r="C426" s="66">
        <v>4858</v>
      </c>
      <c r="D426" s="65" t="s">
        <v>2170</v>
      </c>
      <c r="E426" s="45" t="s">
        <v>1697</v>
      </c>
      <c r="F426" s="46">
        <v>652</v>
      </c>
      <c r="G426" s="47">
        <v>112</v>
      </c>
      <c r="H426" s="48" t="s">
        <v>1270</v>
      </c>
      <c r="I426" s="49">
        <v>3.7</v>
      </c>
      <c r="J426" s="59" t="s">
        <v>1024</v>
      </c>
      <c r="K426" s="50" t="s">
        <v>242</v>
      </c>
      <c r="L426" s="34" t="s">
        <v>1693</v>
      </c>
      <c r="M426" s="36" t="s">
        <v>2169</v>
      </c>
      <c r="N426" s="22"/>
      <c r="O426" s="21"/>
      <c r="P426" s="19">
        <f t="shared" si="31"/>
        <v>0</v>
      </c>
      <c r="Q426" s="19">
        <f t="shared" si="32"/>
        <v>0</v>
      </c>
      <c r="R426" s="19">
        <f t="shared" si="33"/>
        <v>14.3912</v>
      </c>
      <c r="S426" s="19">
        <f t="shared" si="34"/>
        <v>48.861200000000004</v>
      </c>
    </row>
    <row r="427" spans="2:19">
      <c r="B427" s="20">
        <f t="shared" si="30"/>
        <v>425</v>
      </c>
      <c r="C427" s="66">
        <v>4855</v>
      </c>
      <c r="D427" s="65" t="s">
        <v>2168</v>
      </c>
      <c r="E427" s="51" t="s">
        <v>1013</v>
      </c>
      <c r="F427" s="46">
        <v>531</v>
      </c>
      <c r="G427" s="47">
        <v>112</v>
      </c>
      <c r="H427" s="48" t="s">
        <v>1535</v>
      </c>
      <c r="I427" s="49">
        <v>2.2000000000000002</v>
      </c>
      <c r="J427" s="59" t="s">
        <v>778</v>
      </c>
      <c r="K427" s="50" t="s">
        <v>115</v>
      </c>
      <c r="L427" s="34" t="s">
        <v>1689</v>
      </c>
      <c r="M427" s="36" t="s">
        <v>1014</v>
      </c>
      <c r="N427" s="22"/>
      <c r="O427" s="21"/>
      <c r="P427" s="19">
        <f t="shared" si="31"/>
        <v>0</v>
      </c>
      <c r="Q427" s="19">
        <f t="shared" si="32"/>
        <v>0</v>
      </c>
      <c r="R427" s="19">
        <f t="shared" si="33"/>
        <v>13.863566666666665</v>
      </c>
      <c r="S427" s="19">
        <f t="shared" si="34"/>
        <v>49.974916666666665</v>
      </c>
    </row>
    <row r="428" spans="2:19">
      <c r="B428" s="20">
        <f t="shared" si="30"/>
        <v>426</v>
      </c>
      <c r="C428" s="66">
        <v>4856</v>
      </c>
      <c r="D428" s="65" t="s">
        <v>2167</v>
      </c>
      <c r="E428" s="45" t="s">
        <v>1015</v>
      </c>
      <c r="F428" s="46">
        <v>521</v>
      </c>
      <c r="G428" s="47">
        <v>112</v>
      </c>
      <c r="H428" s="48" t="s">
        <v>1605</v>
      </c>
      <c r="I428" s="49">
        <v>10.1</v>
      </c>
      <c r="J428" s="59" t="s">
        <v>1016</v>
      </c>
      <c r="K428" s="50" t="s">
        <v>304</v>
      </c>
      <c r="L428" s="34" t="s">
        <v>1689</v>
      </c>
      <c r="M428" s="36" t="s">
        <v>1017</v>
      </c>
      <c r="N428" s="22"/>
      <c r="O428" s="21"/>
      <c r="P428" s="19">
        <f t="shared" si="31"/>
        <v>0</v>
      </c>
      <c r="Q428" s="19">
        <f t="shared" si="32"/>
        <v>0</v>
      </c>
      <c r="R428" s="19">
        <f t="shared" si="33"/>
        <v>14.602916666666665</v>
      </c>
      <c r="S428" s="19">
        <f t="shared" si="34"/>
        <v>49.885100000000001</v>
      </c>
    </row>
    <row r="429" spans="2:19">
      <c r="B429" s="20">
        <f t="shared" si="30"/>
        <v>427</v>
      </c>
      <c r="C429" s="66">
        <v>4070</v>
      </c>
      <c r="D429" s="65" t="s">
        <v>2166</v>
      </c>
      <c r="E429" s="45" t="s">
        <v>326</v>
      </c>
      <c r="F429" s="46">
        <v>509</v>
      </c>
      <c r="G429" s="47">
        <v>112</v>
      </c>
      <c r="H429" s="48" t="s">
        <v>1610</v>
      </c>
      <c r="I429" s="49">
        <v>1.8</v>
      </c>
      <c r="J429" s="59" t="s">
        <v>101</v>
      </c>
      <c r="K429" s="50" t="s">
        <v>9</v>
      </c>
      <c r="L429" s="34" t="s">
        <v>1681</v>
      </c>
      <c r="M429" s="36" t="s">
        <v>1018</v>
      </c>
      <c r="N429" s="22"/>
      <c r="O429" s="21"/>
      <c r="P429" s="19">
        <f t="shared" si="31"/>
        <v>0</v>
      </c>
      <c r="Q429" s="19">
        <f t="shared" si="32"/>
        <v>0</v>
      </c>
      <c r="R429" s="19">
        <f t="shared" si="33"/>
        <v>14.088166666666668</v>
      </c>
      <c r="S429" s="19">
        <f t="shared" si="34"/>
        <v>50.565966666666661</v>
      </c>
    </row>
    <row r="430" spans="2:19">
      <c r="B430" s="20">
        <f t="shared" si="30"/>
        <v>428</v>
      </c>
      <c r="C430" s="66">
        <v>2798</v>
      </c>
      <c r="D430" s="65" t="s">
        <v>2165</v>
      </c>
      <c r="E430" s="51" t="s">
        <v>1019</v>
      </c>
      <c r="F430" s="46">
        <v>415</v>
      </c>
      <c r="G430" s="47">
        <v>112</v>
      </c>
      <c r="H430" s="48" t="s">
        <v>1283</v>
      </c>
      <c r="I430" s="49">
        <v>1.3</v>
      </c>
      <c r="J430" s="59" t="s">
        <v>851</v>
      </c>
      <c r="K430" s="50" t="s">
        <v>383</v>
      </c>
      <c r="L430" s="34" t="s">
        <v>1691</v>
      </c>
      <c r="M430" s="36" t="s">
        <v>1020</v>
      </c>
      <c r="N430" s="22"/>
      <c r="O430" s="21"/>
      <c r="P430" s="19">
        <f t="shared" si="31"/>
        <v>0</v>
      </c>
      <c r="Q430" s="19">
        <f t="shared" si="32"/>
        <v>0</v>
      </c>
      <c r="R430" s="19">
        <f t="shared" si="33"/>
        <v>16.443066666666667</v>
      </c>
      <c r="S430" s="19">
        <f t="shared" si="34"/>
        <v>49.344466666666669</v>
      </c>
    </row>
    <row r="431" spans="2:19">
      <c r="B431" s="20">
        <f t="shared" si="30"/>
        <v>429</v>
      </c>
      <c r="C431" s="66">
        <v>5981</v>
      </c>
      <c r="D431" s="65" t="s">
        <v>2163</v>
      </c>
      <c r="E431" s="45" t="s">
        <v>2164</v>
      </c>
      <c r="F431" s="46">
        <v>348</v>
      </c>
      <c r="G431" s="47">
        <v>112</v>
      </c>
      <c r="H431" s="48" t="s">
        <v>2162</v>
      </c>
      <c r="I431" s="49">
        <v>2.5</v>
      </c>
      <c r="J431" s="59" t="s">
        <v>2161</v>
      </c>
      <c r="K431" s="50" t="s">
        <v>9</v>
      </c>
      <c r="L431" s="34" t="s">
        <v>1681</v>
      </c>
      <c r="M431" s="36" t="s">
        <v>2160</v>
      </c>
      <c r="N431" s="22"/>
      <c r="O431" s="21"/>
      <c r="P431" s="19">
        <f t="shared" si="31"/>
        <v>0</v>
      </c>
      <c r="Q431" s="19">
        <f t="shared" si="32"/>
        <v>0</v>
      </c>
      <c r="R431" s="19">
        <f t="shared" si="33"/>
        <v>14.003466666666666</v>
      </c>
      <c r="S431" s="19">
        <f t="shared" si="34"/>
        <v>50.675616666666663</v>
      </c>
    </row>
    <row r="432" spans="2:19">
      <c r="B432" s="20">
        <f t="shared" si="30"/>
        <v>430</v>
      </c>
      <c r="C432" s="66">
        <v>1686</v>
      </c>
      <c r="D432" s="65" t="s">
        <v>2155</v>
      </c>
      <c r="E432" s="51" t="s">
        <v>795</v>
      </c>
      <c r="F432" s="46">
        <v>799</v>
      </c>
      <c r="G432" s="47">
        <v>111</v>
      </c>
      <c r="H432" s="48" t="s">
        <v>1277</v>
      </c>
      <c r="I432" s="49">
        <v>1.3</v>
      </c>
      <c r="J432" s="59" t="s">
        <v>43</v>
      </c>
      <c r="K432" s="50" t="s">
        <v>15</v>
      </c>
      <c r="L432" s="34" t="s">
        <v>1682</v>
      </c>
      <c r="M432" s="36" t="s">
        <v>1021</v>
      </c>
      <c r="N432" s="22"/>
      <c r="O432" s="21"/>
      <c r="P432" s="19">
        <f t="shared" si="31"/>
        <v>0</v>
      </c>
      <c r="Q432" s="19">
        <f t="shared" si="32"/>
        <v>0</v>
      </c>
      <c r="R432" s="19">
        <f t="shared" si="33"/>
        <v>17.808683333333335</v>
      </c>
      <c r="S432" s="19">
        <f t="shared" si="34"/>
        <v>48.945249999999994</v>
      </c>
    </row>
    <row r="433" spans="2:19">
      <c r="B433" s="20">
        <f t="shared" si="30"/>
        <v>431</v>
      </c>
      <c r="C433" s="66">
        <v>4857</v>
      </c>
      <c r="D433" s="65" t="s">
        <v>2154</v>
      </c>
      <c r="E433" s="51" t="s">
        <v>417</v>
      </c>
      <c r="F433" s="46">
        <v>739</v>
      </c>
      <c r="G433" s="47">
        <v>111</v>
      </c>
      <c r="H433" s="48" t="s">
        <v>1281</v>
      </c>
      <c r="I433" s="49">
        <v>3.6</v>
      </c>
      <c r="J433" s="59" t="s">
        <v>1022</v>
      </c>
      <c r="K433" s="50" t="s">
        <v>18</v>
      </c>
      <c r="L433" s="34" t="s">
        <v>1692</v>
      </c>
      <c r="M433" s="36" t="s">
        <v>1023</v>
      </c>
      <c r="N433" s="22"/>
      <c r="O433" s="21"/>
      <c r="P433" s="19">
        <f t="shared" si="31"/>
        <v>0</v>
      </c>
      <c r="Q433" s="19">
        <f t="shared" si="32"/>
        <v>0</v>
      </c>
      <c r="R433" s="19">
        <f t="shared" si="33"/>
        <v>12.666116666666667</v>
      </c>
      <c r="S433" s="19">
        <f t="shared" si="34"/>
        <v>49.611516666666667</v>
      </c>
    </row>
    <row r="434" spans="2:19">
      <c r="B434" s="20">
        <f t="shared" si="30"/>
        <v>432</v>
      </c>
      <c r="C434" s="66">
        <v>4859</v>
      </c>
      <c r="D434" s="65" t="s">
        <v>2153</v>
      </c>
      <c r="E434" s="45" t="s">
        <v>1025</v>
      </c>
      <c r="F434" s="46">
        <v>608</v>
      </c>
      <c r="G434" s="47">
        <v>111</v>
      </c>
      <c r="H434" s="48" t="s">
        <v>1611</v>
      </c>
      <c r="I434" s="49">
        <v>4.9000000000000004</v>
      </c>
      <c r="J434" s="59" t="s">
        <v>498</v>
      </c>
      <c r="K434" s="50" t="s">
        <v>280</v>
      </c>
      <c r="L434" s="34" t="s">
        <v>1688</v>
      </c>
      <c r="M434" s="36" t="s">
        <v>2152</v>
      </c>
      <c r="N434" s="22"/>
      <c r="O434" s="21"/>
      <c r="P434" s="19">
        <f t="shared" si="31"/>
        <v>0</v>
      </c>
      <c r="Q434" s="19">
        <f t="shared" si="32"/>
        <v>0</v>
      </c>
      <c r="R434" s="19">
        <f t="shared" si="33"/>
        <v>15.5487</v>
      </c>
      <c r="S434" s="19">
        <f t="shared" si="34"/>
        <v>50.517699999999998</v>
      </c>
    </row>
    <row r="435" spans="2:19">
      <c r="B435" s="20">
        <f t="shared" si="30"/>
        <v>433</v>
      </c>
      <c r="C435" s="66">
        <v>4860</v>
      </c>
      <c r="D435" s="65" t="s">
        <v>2151</v>
      </c>
      <c r="E435" s="45" t="s">
        <v>238</v>
      </c>
      <c r="F435" s="46">
        <v>589</v>
      </c>
      <c r="G435" s="47">
        <v>111</v>
      </c>
      <c r="H435" s="48" t="s">
        <v>1298</v>
      </c>
      <c r="I435" s="49">
        <v>1.8</v>
      </c>
      <c r="J435" s="59" t="s">
        <v>1026</v>
      </c>
      <c r="K435" s="50" t="s">
        <v>9</v>
      </c>
      <c r="L435" s="34" t="s">
        <v>1681</v>
      </c>
      <c r="M435" s="36" t="s">
        <v>1027</v>
      </c>
      <c r="N435" s="22"/>
      <c r="O435" s="21"/>
      <c r="P435" s="19">
        <f t="shared" si="31"/>
        <v>0</v>
      </c>
      <c r="Q435" s="19">
        <f t="shared" si="32"/>
        <v>0</v>
      </c>
      <c r="R435" s="19">
        <f t="shared" si="33"/>
        <v>14.312100000000001</v>
      </c>
      <c r="S435" s="19">
        <f t="shared" si="34"/>
        <v>50.709966666666666</v>
      </c>
    </row>
    <row r="436" spans="2:19">
      <c r="B436" s="20">
        <f t="shared" si="30"/>
        <v>434</v>
      </c>
      <c r="C436" s="66">
        <v>4861</v>
      </c>
      <c r="D436" s="65" t="s">
        <v>2150</v>
      </c>
      <c r="E436" s="51" t="s">
        <v>526</v>
      </c>
      <c r="F436" s="46">
        <v>584</v>
      </c>
      <c r="G436" s="47">
        <v>111</v>
      </c>
      <c r="H436" s="48" t="s">
        <v>1612</v>
      </c>
      <c r="I436" s="49">
        <v>4.3</v>
      </c>
      <c r="J436" s="59" t="s">
        <v>1028</v>
      </c>
      <c r="K436" s="50" t="s">
        <v>232</v>
      </c>
      <c r="L436" s="34" t="s">
        <v>1684</v>
      </c>
      <c r="M436" s="36" t="s">
        <v>1029</v>
      </c>
      <c r="N436" s="22"/>
      <c r="O436" s="21"/>
      <c r="P436" s="19">
        <f t="shared" si="31"/>
        <v>0</v>
      </c>
      <c r="Q436" s="19">
        <f t="shared" si="32"/>
        <v>0</v>
      </c>
      <c r="R436" s="19">
        <f t="shared" si="33"/>
        <v>16.476116666666666</v>
      </c>
      <c r="S436" s="19">
        <f t="shared" si="34"/>
        <v>49.979666666666667</v>
      </c>
    </row>
    <row r="437" spans="2:19">
      <c r="B437" s="20">
        <f t="shared" si="30"/>
        <v>435</v>
      </c>
      <c r="C437" s="66">
        <v>4863</v>
      </c>
      <c r="D437" s="65" t="s">
        <v>2149</v>
      </c>
      <c r="E437" s="51" t="s">
        <v>195</v>
      </c>
      <c r="F437" s="46">
        <v>451</v>
      </c>
      <c r="G437" s="47">
        <v>111</v>
      </c>
      <c r="H437" s="48" t="s">
        <v>1703</v>
      </c>
      <c r="I437" s="49">
        <v>2.5</v>
      </c>
      <c r="J437" s="59" t="s">
        <v>1704</v>
      </c>
      <c r="K437" s="50" t="s">
        <v>123</v>
      </c>
      <c r="L437" s="34" t="s">
        <v>1683</v>
      </c>
      <c r="M437" s="36" t="s">
        <v>1705</v>
      </c>
      <c r="N437" s="22"/>
      <c r="O437" s="21"/>
      <c r="P437" s="19">
        <f t="shared" si="31"/>
        <v>0</v>
      </c>
      <c r="Q437" s="19">
        <f t="shared" si="32"/>
        <v>0</v>
      </c>
      <c r="R437" s="19">
        <f t="shared" si="33"/>
        <v>17.574533333333331</v>
      </c>
      <c r="S437" s="19">
        <f t="shared" si="34"/>
        <v>50.266333333333336</v>
      </c>
    </row>
    <row r="438" spans="2:19">
      <c r="B438" s="20">
        <f t="shared" si="30"/>
        <v>436</v>
      </c>
      <c r="C438" s="66">
        <v>4386</v>
      </c>
      <c r="D438" s="65" t="s">
        <v>2148</v>
      </c>
      <c r="E438" s="45" t="s">
        <v>1032</v>
      </c>
      <c r="F438" s="46">
        <v>419</v>
      </c>
      <c r="G438" s="47">
        <v>111</v>
      </c>
      <c r="H438" s="48" t="s">
        <v>1613</v>
      </c>
      <c r="I438" s="49">
        <v>2.9</v>
      </c>
      <c r="J438" s="59" t="s">
        <v>310</v>
      </c>
      <c r="K438" s="50" t="s">
        <v>60</v>
      </c>
      <c r="L438" s="34" t="s">
        <v>1687</v>
      </c>
      <c r="M438" s="36" t="s">
        <v>1033</v>
      </c>
      <c r="N438" s="22"/>
      <c r="O438" s="21"/>
      <c r="P438" s="19">
        <f t="shared" si="31"/>
        <v>0</v>
      </c>
      <c r="Q438" s="19">
        <f t="shared" si="32"/>
        <v>0</v>
      </c>
      <c r="R438" s="19">
        <f t="shared" si="33"/>
        <v>14.608449999999999</v>
      </c>
      <c r="S438" s="19">
        <f t="shared" si="34"/>
        <v>50.630299999999998</v>
      </c>
    </row>
    <row r="439" spans="2:19">
      <c r="B439" s="20">
        <f t="shared" si="30"/>
        <v>437</v>
      </c>
      <c r="C439" s="66">
        <v>4864</v>
      </c>
      <c r="D439" s="65" t="s">
        <v>2147</v>
      </c>
      <c r="E439" s="45" t="s">
        <v>1034</v>
      </c>
      <c r="F439" s="46">
        <v>389</v>
      </c>
      <c r="G439" s="47">
        <v>111</v>
      </c>
      <c r="H439" s="48" t="s">
        <v>1272</v>
      </c>
      <c r="I439" s="49">
        <v>1</v>
      </c>
      <c r="J439" s="59" t="s">
        <v>1035</v>
      </c>
      <c r="K439" s="50" t="s">
        <v>60</v>
      </c>
      <c r="L439" s="34" t="s">
        <v>1687</v>
      </c>
      <c r="M439" s="36" t="s">
        <v>1036</v>
      </c>
      <c r="N439" s="22"/>
      <c r="O439" s="21"/>
      <c r="P439" s="19">
        <f t="shared" si="31"/>
        <v>0</v>
      </c>
      <c r="Q439" s="19">
        <f t="shared" si="32"/>
        <v>0</v>
      </c>
      <c r="R439" s="19">
        <f t="shared" si="33"/>
        <v>14.698716666666668</v>
      </c>
      <c r="S439" s="19">
        <f t="shared" si="34"/>
        <v>50.582833333333333</v>
      </c>
    </row>
    <row r="440" spans="2:19">
      <c r="B440" s="20">
        <f t="shared" si="30"/>
        <v>438</v>
      </c>
      <c r="C440" s="66">
        <v>4865</v>
      </c>
      <c r="D440" s="65" t="s">
        <v>2145</v>
      </c>
      <c r="E440" s="51" t="s">
        <v>1037</v>
      </c>
      <c r="F440" s="46">
        <v>993</v>
      </c>
      <c r="G440" s="47">
        <v>110</v>
      </c>
      <c r="H440" s="48" t="s">
        <v>1299</v>
      </c>
      <c r="I440" s="49">
        <v>1.7</v>
      </c>
      <c r="J440" s="59" t="s">
        <v>1038</v>
      </c>
      <c r="K440" s="50" t="s">
        <v>20</v>
      </c>
      <c r="L440" s="34" t="s">
        <v>1693</v>
      </c>
      <c r="M440" s="36" t="s">
        <v>1039</v>
      </c>
      <c r="N440" s="22"/>
      <c r="O440" s="21"/>
      <c r="P440" s="19">
        <f t="shared" si="31"/>
        <v>0</v>
      </c>
      <c r="Q440" s="19">
        <f t="shared" si="32"/>
        <v>0</v>
      </c>
      <c r="R440" s="19">
        <f t="shared" si="33"/>
        <v>13.785983333333332</v>
      </c>
      <c r="S440" s="19">
        <f t="shared" si="34"/>
        <v>49.023616666666669</v>
      </c>
    </row>
    <row r="441" spans="2:19">
      <c r="B441" s="20">
        <f t="shared" si="30"/>
        <v>439</v>
      </c>
      <c r="C441" s="66">
        <v>1015</v>
      </c>
      <c r="D441" s="65" t="s">
        <v>2144</v>
      </c>
      <c r="E441" s="45" t="s">
        <v>1040</v>
      </c>
      <c r="F441" s="46">
        <v>943</v>
      </c>
      <c r="G441" s="47">
        <v>110</v>
      </c>
      <c r="H441" s="48" t="s">
        <v>1614</v>
      </c>
      <c r="I441" s="49">
        <v>1.4</v>
      </c>
      <c r="J441" s="59" t="s">
        <v>3</v>
      </c>
      <c r="K441" s="50" t="s">
        <v>4</v>
      </c>
      <c r="L441" s="34" t="s">
        <v>1683</v>
      </c>
      <c r="M441" s="36" t="s">
        <v>1041</v>
      </c>
      <c r="N441" s="22"/>
      <c r="O441" s="21"/>
      <c r="P441" s="19">
        <f t="shared" si="31"/>
        <v>0</v>
      </c>
      <c r="Q441" s="19">
        <f t="shared" si="32"/>
        <v>0</v>
      </c>
      <c r="R441" s="19">
        <f t="shared" si="33"/>
        <v>18.425366666666669</v>
      </c>
      <c r="S441" s="19">
        <f t="shared" si="34"/>
        <v>49.523616666666669</v>
      </c>
    </row>
    <row r="442" spans="2:19">
      <c r="B442" s="20">
        <f t="shared" si="30"/>
        <v>440</v>
      </c>
      <c r="C442" s="66">
        <v>4866</v>
      </c>
      <c r="D442" s="65" t="s">
        <v>2143</v>
      </c>
      <c r="E442" s="45" t="s">
        <v>1042</v>
      </c>
      <c r="F442" s="46">
        <v>933</v>
      </c>
      <c r="G442" s="47">
        <v>110</v>
      </c>
      <c r="H442" s="48" t="s">
        <v>1615</v>
      </c>
      <c r="I442" s="49">
        <v>3.1</v>
      </c>
      <c r="J442" s="59" t="s">
        <v>101</v>
      </c>
      <c r="K442" s="50" t="s">
        <v>103</v>
      </c>
      <c r="L442" s="34" t="s">
        <v>1685</v>
      </c>
      <c r="M442" s="36" t="s">
        <v>1043</v>
      </c>
      <c r="N442" s="22"/>
      <c r="O442" s="21"/>
      <c r="P442" s="19">
        <f t="shared" si="31"/>
        <v>0</v>
      </c>
      <c r="Q442" s="19">
        <f t="shared" si="32"/>
        <v>0</v>
      </c>
      <c r="R442" s="19">
        <f t="shared" si="33"/>
        <v>13.09975</v>
      </c>
      <c r="S442" s="19">
        <f t="shared" si="34"/>
        <v>50.239699999999999</v>
      </c>
    </row>
    <row r="443" spans="2:19">
      <c r="B443" s="20">
        <f t="shared" si="30"/>
        <v>441</v>
      </c>
      <c r="C443" s="66">
        <v>4868</v>
      </c>
      <c r="D443" s="65" t="s">
        <v>2142</v>
      </c>
      <c r="E443" s="51" t="s">
        <v>1044</v>
      </c>
      <c r="F443" s="46">
        <v>771</v>
      </c>
      <c r="G443" s="47">
        <v>110</v>
      </c>
      <c r="H443" s="48" t="s">
        <v>1617</v>
      </c>
      <c r="I443" s="49">
        <v>2</v>
      </c>
      <c r="J443" s="59" t="s">
        <v>816</v>
      </c>
      <c r="K443" s="50" t="s">
        <v>81</v>
      </c>
      <c r="L443" s="34" t="s">
        <v>1690</v>
      </c>
      <c r="M443" s="36" t="s">
        <v>1045</v>
      </c>
      <c r="N443" s="22"/>
      <c r="O443" s="21"/>
      <c r="P443" s="19">
        <f t="shared" si="31"/>
        <v>0</v>
      </c>
      <c r="Q443" s="19">
        <f t="shared" si="32"/>
        <v>0</v>
      </c>
      <c r="R443" s="19">
        <f t="shared" si="33"/>
        <v>16.166116666666664</v>
      </c>
      <c r="S443" s="19">
        <f t="shared" si="34"/>
        <v>49.662549999999996</v>
      </c>
    </row>
    <row r="444" spans="2:19">
      <c r="B444" s="20">
        <f t="shared" si="30"/>
        <v>442</v>
      </c>
      <c r="C444" s="66">
        <v>4869</v>
      </c>
      <c r="D444" s="65" t="s">
        <v>2141</v>
      </c>
      <c r="E444" s="51" t="s">
        <v>1046</v>
      </c>
      <c r="F444" s="46">
        <v>739</v>
      </c>
      <c r="G444" s="47">
        <v>110</v>
      </c>
      <c r="H444" s="48" t="s">
        <v>1618</v>
      </c>
      <c r="I444" s="49">
        <v>16.2</v>
      </c>
      <c r="J444" s="59" t="s">
        <v>561</v>
      </c>
      <c r="K444" s="50" t="s">
        <v>550</v>
      </c>
      <c r="L444" s="34" t="s">
        <v>1690</v>
      </c>
      <c r="M444" s="36" t="s">
        <v>1047</v>
      </c>
      <c r="N444" s="22"/>
      <c r="O444" s="21"/>
      <c r="P444" s="19">
        <f t="shared" si="31"/>
        <v>0</v>
      </c>
      <c r="Q444" s="19">
        <f t="shared" si="32"/>
        <v>0</v>
      </c>
      <c r="R444" s="19">
        <f t="shared" si="33"/>
        <v>14.959399999999999</v>
      </c>
      <c r="S444" s="19">
        <f t="shared" si="34"/>
        <v>49.392933333333332</v>
      </c>
    </row>
    <row r="445" spans="2:19">
      <c r="B445" s="20">
        <f t="shared" si="30"/>
        <v>443</v>
      </c>
      <c r="C445" s="66">
        <v>4870</v>
      </c>
      <c r="D445" s="65" t="s">
        <v>2140</v>
      </c>
      <c r="E445" s="51" t="s">
        <v>446</v>
      </c>
      <c r="F445" s="46">
        <v>672</v>
      </c>
      <c r="G445" s="47">
        <v>110</v>
      </c>
      <c r="H445" s="48" t="s">
        <v>1272</v>
      </c>
      <c r="I445" s="49">
        <v>2</v>
      </c>
      <c r="J445" s="59" t="s">
        <v>433</v>
      </c>
      <c r="K445" s="50" t="s">
        <v>48</v>
      </c>
      <c r="L445" s="34" t="s">
        <v>1682</v>
      </c>
      <c r="M445" s="36" t="s">
        <v>1048</v>
      </c>
      <c r="N445" s="22"/>
      <c r="O445" s="21"/>
      <c r="P445" s="19">
        <f t="shared" si="31"/>
        <v>0</v>
      </c>
      <c r="Q445" s="19">
        <f t="shared" si="32"/>
        <v>0</v>
      </c>
      <c r="R445" s="19">
        <f t="shared" si="33"/>
        <v>18.047633333333334</v>
      </c>
      <c r="S445" s="19">
        <f t="shared" si="34"/>
        <v>49.428166666666662</v>
      </c>
    </row>
    <row r="446" spans="2:19">
      <c r="B446" s="20">
        <f t="shared" si="30"/>
        <v>444</v>
      </c>
      <c r="C446" s="66">
        <v>4090</v>
      </c>
      <c r="D446" s="65" t="s">
        <v>2139</v>
      </c>
      <c r="E446" s="45" t="s">
        <v>826</v>
      </c>
      <c r="F446" s="46">
        <v>643</v>
      </c>
      <c r="G446" s="47">
        <v>110</v>
      </c>
      <c r="H446" s="48" t="s">
        <v>1619</v>
      </c>
      <c r="I446" s="49">
        <v>3.4</v>
      </c>
      <c r="J446" s="59" t="s">
        <v>247</v>
      </c>
      <c r="K446" s="50" t="s">
        <v>139</v>
      </c>
      <c r="L446" s="34" t="s">
        <v>1687</v>
      </c>
      <c r="M446" s="36" t="s">
        <v>1049</v>
      </c>
      <c r="N446" s="22"/>
      <c r="O446" s="21"/>
      <c r="P446" s="19">
        <f t="shared" si="31"/>
        <v>0</v>
      </c>
      <c r="Q446" s="19">
        <f t="shared" si="32"/>
        <v>0</v>
      </c>
      <c r="R446" s="19">
        <f t="shared" si="33"/>
        <v>15.000816666666667</v>
      </c>
      <c r="S446" s="19">
        <f t="shared" si="34"/>
        <v>50.865966666666665</v>
      </c>
    </row>
    <row r="447" spans="2:19">
      <c r="B447" s="20">
        <f t="shared" si="30"/>
        <v>445</v>
      </c>
      <c r="C447" s="66">
        <v>4871</v>
      </c>
      <c r="D447" s="65" t="s">
        <v>2138</v>
      </c>
      <c r="E447" s="51" t="s">
        <v>1050</v>
      </c>
      <c r="F447" s="46">
        <v>638</v>
      </c>
      <c r="G447" s="47">
        <v>110</v>
      </c>
      <c r="H447" s="48" t="s">
        <v>1272</v>
      </c>
      <c r="I447" s="49">
        <v>2.2000000000000002</v>
      </c>
      <c r="J447" s="59" t="s">
        <v>1051</v>
      </c>
      <c r="K447" s="50" t="s">
        <v>48</v>
      </c>
      <c r="L447" s="34" t="s">
        <v>1682</v>
      </c>
      <c r="M447" s="36" t="s">
        <v>1052</v>
      </c>
      <c r="N447" s="22"/>
      <c r="O447" s="21"/>
      <c r="P447" s="19">
        <f t="shared" si="31"/>
        <v>0</v>
      </c>
      <c r="Q447" s="19">
        <f t="shared" si="32"/>
        <v>0</v>
      </c>
      <c r="R447" s="19">
        <f t="shared" si="33"/>
        <v>17.751349999999999</v>
      </c>
      <c r="S447" s="19">
        <f t="shared" si="34"/>
        <v>49.326750000000004</v>
      </c>
    </row>
    <row r="448" spans="2:19">
      <c r="B448" s="20">
        <f t="shared" si="30"/>
        <v>446</v>
      </c>
      <c r="C448" s="66">
        <v>3949</v>
      </c>
      <c r="D448" s="65" t="s">
        <v>2137</v>
      </c>
      <c r="E448" s="45" t="s">
        <v>1053</v>
      </c>
      <c r="F448" s="46">
        <v>632</v>
      </c>
      <c r="G448" s="47">
        <v>110</v>
      </c>
      <c r="H448" s="48" t="s">
        <v>1620</v>
      </c>
      <c r="I448" s="49">
        <v>1.9</v>
      </c>
      <c r="J448" s="59" t="s">
        <v>1054</v>
      </c>
      <c r="K448" s="50" t="s">
        <v>9</v>
      </c>
      <c r="L448" s="34" t="s">
        <v>1687</v>
      </c>
      <c r="M448" s="36" t="s">
        <v>1055</v>
      </c>
      <c r="N448" s="22"/>
      <c r="O448" s="21"/>
      <c r="P448" s="19">
        <f t="shared" si="31"/>
        <v>0</v>
      </c>
      <c r="Q448" s="19">
        <f t="shared" si="32"/>
        <v>0</v>
      </c>
      <c r="R448" s="19">
        <f t="shared" si="33"/>
        <v>14.481366666666666</v>
      </c>
      <c r="S448" s="19">
        <f t="shared" si="34"/>
        <v>50.782916666666665</v>
      </c>
    </row>
    <row r="449" spans="2:19">
      <c r="B449" s="20">
        <f t="shared" si="30"/>
        <v>447</v>
      </c>
      <c r="C449" s="66">
        <v>4088</v>
      </c>
      <c r="D449" s="65" t="s">
        <v>2136</v>
      </c>
      <c r="E449" s="51" t="s">
        <v>883</v>
      </c>
      <c r="F449" s="46">
        <v>573</v>
      </c>
      <c r="G449" s="47">
        <v>110</v>
      </c>
      <c r="H449" s="48" t="s">
        <v>1279</v>
      </c>
      <c r="I449" s="49">
        <v>5.2</v>
      </c>
      <c r="J449" s="59" t="s">
        <v>1056</v>
      </c>
      <c r="K449" s="50" t="s">
        <v>159</v>
      </c>
      <c r="L449" s="34" t="s">
        <v>1692</v>
      </c>
      <c r="M449" s="36" t="s">
        <v>1057</v>
      </c>
      <c r="N449" s="22"/>
      <c r="O449" s="21"/>
      <c r="P449" s="19">
        <f t="shared" si="31"/>
        <v>0</v>
      </c>
      <c r="Q449" s="19">
        <f t="shared" si="32"/>
        <v>0</v>
      </c>
      <c r="R449" s="19">
        <f t="shared" si="33"/>
        <v>13.378183333333334</v>
      </c>
      <c r="S449" s="19">
        <f t="shared" si="34"/>
        <v>49.456483333333338</v>
      </c>
    </row>
    <row r="450" spans="2:19">
      <c r="B450" s="20">
        <f t="shared" si="30"/>
        <v>448</v>
      </c>
      <c r="C450" s="66">
        <v>3310</v>
      </c>
      <c r="D450" s="65" t="s">
        <v>2135</v>
      </c>
      <c r="E450" s="45" t="s">
        <v>1058</v>
      </c>
      <c r="F450" s="46">
        <v>569</v>
      </c>
      <c r="G450" s="47">
        <v>110</v>
      </c>
      <c r="H450" s="48" t="s">
        <v>1272</v>
      </c>
      <c r="I450" s="49">
        <v>1.4</v>
      </c>
      <c r="J450" s="59" t="s">
        <v>1059</v>
      </c>
      <c r="K450" s="50" t="s">
        <v>60</v>
      </c>
      <c r="L450" s="34" t="s">
        <v>1687</v>
      </c>
      <c r="M450" s="36" t="s">
        <v>1060</v>
      </c>
      <c r="N450" s="22"/>
      <c r="O450" s="21"/>
      <c r="P450" s="19">
        <f t="shared" si="31"/>
        <v>0</v>
      </c>
      <c r="Q450" s="19">
        <f t="shared" si="32"/>
        <v>0</v>
      </c>
      <c r="R450" s="19">
        <f t="shared" si="33"/>
        <v>14.985216666666666</v>
      </c>
      <c r="S450" s="19">
        <f t="shared" si="34"/>
        <v>50.69873333333333</v>
      </c>
    </row>
    <row r="451" spans="2:19">
      <c r="B451" s="20">
        <f t="shared" ref="B451:B514" si="35">ROW()-ROW($B$2)</f>
        <v>449</v>
      </c>
      <c r="C451" s="66">
        <v>4872</v>
      </c>
      <c r="D451" s="65" t="s">
        <v>2134</v>
      </c>
      <c r="E451" s="51" t="s">
        <v>419</v>
      </c>
      <c r="F451" s="46">
        <v>507</v>
      </c>
      <c r="G451" s="47">
        <v>110</v>
      </c>
      <c r="H451" s="48" t="s">
        <v>1621</v>
      </c>
      <c r="I451" s="49">
        <v>0.8</v>
      </c>
      <c r="J451" s="59" t="s">
        <v>1061</v>
      </c>
      <c r="K451" s="50" t="s">
        <v>333</v>
      </c>
      <c r="L451" s="34" t="s">
        <v>1688</v>
      </c>
      <c r="M451" s="36" t="s">
        <v>1062</v>
      </c>
      <c r="N451" s="22"/>
      <c r="O451" s="21"/>
      <c r="P451" s="19">
        <f t="shared" ref="P451:P515" si="36">IF(R451=0,VALUE(MID(M451,14,2))+VALUE(MID(M451,18,2))/60+VALUE(MID(M451,21,3))/1000/60,0)</f>
        <v>0</v>
      </c>
      <c r="Q451" s="19">
        <f t="shared" ref="Q451:Q515" si="37">IF(R451=0,VALUE(MID(M451,2,2))+VALUE(MID(M451,6,2))/60+VALUE(MID(M451,9,3))/1000/60,0)</f>
        <v>0</v>
      </c>
      <c r="R451" s="19">
        <f t="shared" ref="R451:R515" si="38">IF(N451="",VALUE(MID(M451,14,2))+VALUE(MID(M451,18,2))/60+VALUE(MID(M451,21,3))/1000/60,0)</f>
        <v>16.183050000000001</v>
      </c>
      <c r="S451" s="19">
        <f t="shared" ref="S451:S515" si="39">IF(N451="",VALUE(MID(M451,2,2))+VALUE(MID(M451,6,2))/60+VALUE(MID(M451,9,3))/1000/60,0)</f>
        <v>50.374450000000003</v>
      </c>
    </row>
    <row r="452" spans="2:19">
      <c r="B452" s="20">
        <f t="shared" si="35"/>
        <v>450</v>
      </c>
      <c r="C452" s="66">
        <v>4873</v>
      </c>
      <c r="D452" s="65" t="s">
        <v>2133</v>
      </c>
      <c r="E452" s="51" t="s">
        <v>1063</v>
      </c>
      <c r="F452" s="46">
        <v>502</v>
      </c>
      <c r="G452" s="47">
        <v>110</v>
      </c>
      <c r="H452" s="48" t="s">
        <v>1300</v>
      </c>
      <c r="I452" s="49">
        <v>1.9</v>
      </c>
      <c r="J452" s="59" t="s">
        <v>165</v>
      </c>
      <c r="K452" s="50" t="s">
        <v>23</v>
      </c>
      <c r="L452" s="34" t="s">
        <v>1683</v>
      </c>
      <c r="M452" s="36" t="s">
        <v>1064</v>
      </c>
      <c r="N452" s="22"/>
      <c r="O452" s="21"/>
      <c r="P452" s="19">
        <f t="shared" si="36"/>
        <v>0</v>
      </c>
      <c r="Q452" s="19">
        <f t="shared" si="37"/>
        <v>0</v>
      </c>
      <c r="R452" s="19">
        <f t="shared" si="38"/>
        <v>18.000016666666667</v>
      </c>
      <c r="S452" s="19">
        <f t="shared" si="39"/>
        <v>49.520249999999997</v>
      </c>
    </row>
    <row r="453" spans="2:19">
      <c r="B453" s="20">
        <f t="shared" si="35"/>
        <v>451</v>
      </c>
      <c r="C453" s="66">
        <v>4672</v>
      </c>
      <c r="D453" s="65" t="s">
        <v>2132</v>
      </c>
      <c r="E453" s="45" t="s">
        <v>1065</v>
      </c>
      <c r="F453" s="46">
        <v>443</v>
      </c>
      <c r="G453" s="47">
        <v>110</v>
      </c>
      <c r="H453" s="48" t="s">
        <v>1279</v>
      </c>
      <c r="I453" s="49">
        <v>0.5</v>
      </c>
      <c r="J453" s="59" t="s">
        <v>1066</v>
      </c>
      <c r="K453" s="50" t="s">
        <v>232</v>
      </c>
      <c r="L453" s="34" t="s">
        <v>1688</v>
      </c>
      <c r="M453" s="36" t="s">
        <v>1067</v>
      </c>
      <c r="N453" s="22"/>
      <c r="O453" s="21"/>
      <c r="P453" s="19">
        <f t="shared" si="36"/>
        <v>0</v>
      </c>
      <c r="Q453" s="19">
        <f t="shared" si="37"/>
        <v>0</v>
      </c>
      <c r="R453" s="19">
        <f t="shared" si="38"/>
        <v>16.308800000000002</v>
      </c>
      <c r="S453" s="19">
        <f t="shared" si="39"/>
        <v>50.077900000000007</v>
      </c>
    </row>
    <row r="454" spans="2:19">
      <c r="B454" s="20">
        <f t="shared" si="35"/>
        <v>452</v>
      </c>
      <c r="C454" s="66">
        <v>3538</v>
      </c>
      <c r="D454" s="65" t="s">
        <v>2131</v>
      </c>
      <c r="E454" s="45" t="s">
        <v>1219</v>
      </c>
      <c r="F454" s="46">
        <v>407</v>
      </c>
      <c r="G454" s="47">
        <v>110</v>
      </c>
      <c r="H454" s="48" t="s">
        <v>1666</v>
      </c>
      <c r="I454" s="49">
        <v>1.9</v>
      </c>
      <c r="J454" s="59" t="s">
        <v>415</v>
      </c>
      <c r="K454" s="50" t="s">
        <v>9</v>
      </c>
      <c r="L454" s="34" t="s">
        <v>1681</v>
      </c>
      <c r="M454" s="36" t="s">
        <v>1220</v>
      </c>
      <c r="N454" s="22"/>
      <c r="O454" s="21"/>
      <c r="P454" s="19">
        <f t="shared" si="36"/>
        <v>0</v>
      </c>
      <c r="Q454" s="19">
        <f t="shared" si="37"/>
        <v>0</v>
      </c>
      <c r="R454" s="19">
        <f t="shared" si="38"/>
        <v>13.6332</v>
      </c>
      <c r="S454" s="19">
        <f t="shared" si="39"/>
        <v>50.520516666666666</v>
      </c>
    </row>
    <row r="455" spans="2:19">
      <c r="B455" s="20">
        <f t="shared" si="35"/>
        <v>453</v>
      </c>
      <c r="C455" s="66">
        <v>4874</v>
      </c>
      <c r="D455" s="65" t="s">
        <v>2130</v>
      </c>
      <c r="E455" s="45" t="s">
        <v>1068</v>
      </c>
      <c r="F455" s="46">
        <v>293</v>
      </c>
      <c r="G455" s="47">
        <v>110</v>
      </c>
      <c r="H455" s="48" t="s">
        <v>1622</v>
      </c>
      <c r="I455" s="49">
        <v>5.7</v>
      </c>
      <c r="J455" s="59" t="s">
        <v>297</v>
      </c>
      <c r="K455" s="50" t="s">
        <v>1069</v>
      </c>
      <c r="L455" s="34" t="s">
        <v>1691</v>
      </c>
      <c r="M455" s="36" t="s">
        <v>1070</v>
      </c>
      <c r="N455" s="22"/>
      <c r="O455" s="21"/>
      <c r="P455" s="19">
        <f t="shared" si="36"/>
        <v>0</v>
      </c>
      <c r="Q455" s="19">
        <f t="shared" si="37"/>
        <v>0</v>
      </c>
      <c r="R455" s="19">
        <f t="shared" si="38"/>
        <v>16.772583333333333</v>
      </c>
      <c r="S455" s="19">
        <f t="shared" si="39"/>
        <v>48.863750000000003</v>
      </c>
    </row>
    <row r="456" spans="2:19">
      <c r="B456" s="20">
        <f t="shared" si="35"/>
        <v>454</v>
      </c>
      <c r="C456" s="66">
        <v>4462</v>
      </c>
      <c r="D456" s="65" t="s">
        <v>2129</v>
      </c>
      <c r="E456" s="51" t="s">
        <v>417</v>
      </c>
      <c r="F456" s="46">
        <v>963</v>
      </c>
      <c r="G456" s="47">
        <v>109</v>
      </c>
      <c r="H456" s="48" t="s">
        <v>1277</v>
      </c>
      <c r="I456" s="49">
        <v>2.2999999999999998</v>
      </c>
      <c r="J456" s="59" t="s">
        <v>1071</v>
      </c>
      <c r="K456" s="50" t="s">
        <v>6</v>
      </c>
      <c r="L456" s="34" t="s">
        <v>1681</v>
      </c>
      <c r="M456" s="36" t="s">
        <v>1072</v>
      </c>
      <c r="N456" s="22"/>
      <c r="O456" s="21"/>
      <c r="P456" s="19">
        <f t="shared" si="36"/>
        <v>0</v>
      </c>
      <c r="Q456" s="19">
        <f t="shared" si="37"/>
        <v>0</v>
      </c>
      <c r="R456" s="19">
        <f t="shared" si="38"/>
        <v>13.034916666666666</v>
      </c>
      <c r="S456" s="19">
        <f t="shared" si="39"/>
        <v>50.445599999999999</v>
      </c>
    </row>
    <row r="457" spans="2:19">
      <c r="B457" s="20">
        <f t="shared" si="35"/>
        <v>455</v>
      </c>
      <c r="C457" s="66">
        <v>1872</v>
      </c>
      <c r="D457" s="65" t="s">
        <v>2128</v>
      </c>
      <c r="E457" s="51" t="s">
        <v>297</v>
      </c>
      <c r="F457" s="46">
        <v>957</v>
      </c>
      <c r="G457" s="47">
        <v>109</v>
      </c>
      <c r="H457" s="48" t="s">
        <v>1978</v>
      </c>
      <c r="I457" s="49">
        <v>2.9</v>
      </c>
      <c r="J457" s="59" t="s">
        <v>1073</v>
      </c>
      <c r="K457" s="50" t="s">
        <v>40</v>
      </c>
      <c r="L457" s="34" t="s">
        <v>1686</v>
      </c>
      <c r="M457" s="36" t="s">
        <v>1074</v>
      </c>
      <c r="N457" s="22"/>
      <c r="O457" s="21"/>
      <c r="P457" s="19">
        <f t="shared" si="36"/>
        <v>0</v>
      </c>
      <c r="Q457" s="19">
        <f t="shared" si="37"/>
        <v>0</v>
      </c>
      <c r="R457" s="19">
        <f t="shared" si="38"/>
        <v>17.01155</v>
      </c>
      <c r="S457" s="19">
        <f t="shared" si="39"/>
        <v>50.297466666666665</v>
      </c>
    </row>
    <row r="458" spans="2:19">
      <c r="B458" s="20">
        <f t="shared" si="35"/>
        <v>456</v>
      </c>
      <c r="C458" s="66">
        <v>2723</v>
      </c>
      <c r="D458" s="65" t="s">
        <v>2127</v>
      </c>
      <c r="E458" s="45" t="s">
        <v>972</v>
      </c>
      <c r="F458" s="46">
        <v>912</v>
      </c>
      <c r="G458" s="47">
        <v>109</v>
      </c>
      <c r="H458" s="48" t="s">
        <v>1301</v>
      </c>
      <c r="I458" s="49">
        <v>10.1</v>
      </c>
      <c r="J458" s="59" t="s">
        <v>195</v>
      </c>
      <c r="K458" s="50" t="s">
        <v>48</v>
      </c>
      <c r="L458" s="34" t="s">
        <v>1682</v>
      </c>
      <c r="M458" s="36" t="s">
        <v>1075</v>
      </c>
      <c r="N458" s="22"/>
      <c r="O458" s="21"/>
      <c r="P458" s="19">
        <f t="shared" si="36"/>
        <v>0</v>
      </c>
      <c r="Q458" s="19">
        <f t="shared" si="37"/>
        <v>0</v>
      </c>
      <c r="R458" s="19">
        <f t="shared" si="38"/>
        <v>18.190566666666665</v>
      </c>
      <c r="S458" s="19">
        <f t="shared" si="39"/>
        <v>49.386866666666663</v>
      </c>
    </row>
    <row r="459" spans="2:19">
      <c r="B459" s="20">
        <f t="shared" si="35"/>
        <v>457</v>
      </c>
      <c r="C459" s="66">
        <v>3478</v>
      </c>
      <c r="D459" s="65" t="s">
        <v>2126</v>
      </c>
      <c r="E459" s="45" t="s">
        <v>1110</v>
      </c>
      <c r="F459" s="46">
        <v>867</v>
      </c>
      <c r="G459" s="47">
        <v>109</v>
      </c>
      <c r="H459" s="48" t="s">
        <v>1632</v>
      </c>
      <c r="I459" s="49">
        <v>2.2999999999999998</v>
      </c>
      <c r="J459" s="59" t="s">
        <v>240</v>
      </c>
      <c r="K459" s="50" t="s">
        <v>242</v>
      </c>
      <c r="L459" s="34" t="s">
        <v>1693</v>
      </c>
      <c r="M459" s="36" t="s">
        <v>2125</v>
      </c>
      <c r="N459" s="22"/>
      <c r="O459" s="21"/>
      <c r="P459" s="19">
        <f t="shared" si="36"/>
        <v>0</v>
      </c>
      <c r="Q459" s="19">
        <f t="shared" si="37"/>
        <v>0</v>
      </c>
      <c r="R459" s="19">
        <f t="shared" si="38"/>
        <v>14.607966666666666</v>
      </c>
      <c r="S459" s="19">
        <f t="shared" si="39"/>
        <v>48.756616666666666</v>
      </c>
    </row>
    <row r="460" spans="2:19">
      <c r="B460" s="20">
        <f t="shared" si="35"/>
        <v>458</v>
      </c>
      <c r="C460" s="66">
        <v>4875</v>
      </c>
      <c r="D460" s="65" t="s">
        <v>2124</v>
      </c>
      <c r="E460" s="51" t="s">
        <v>1076</v>
      </c>
      <c r="F460" s="46">
        <v>867</v>
      </c>
      <c r="G460" s="47">
        <v>109</v>
      </c>
      <c r="H460" s="48" t="s">
        <v>1623</v>
      </c>
      <c r="I460" s="49">
        <v>2</v>
      </c>
      <c r="J460" s="59" t="s">
        <v>109</v>
      </c>
      <c r="K460" s="50" t="s">
        <v>31</v>
      </c>
      <c r="L460" s="34" t="s">
        <v>1693</v>
      </c>
      <c r="M460" s="36" t="s">
        <v>1077</v>
      </c>
      <c r="N460" s="22"/>
      <c r="O460" s="21"/>
      <c r="P460" s="19">
        <f t="shared" si="36"/>
        <v>0</v>
      </c>
      <c r="Q460" s="19">
        <f t="shared" si="37"/>
        <v>0</v>
      </c>
      <c r="R460" s="19">
        <f t="shared" si="38"/>
        <v>14.054666666666668</v>
      </c>
      <c r="S460" s="19">
        <f t="shared" si="39"/>
        <v>48.9758</v>
      </c>
    </row>
    <row r="461" spans="2:19">
      <c r="B461" s="20">
        <f t="shared" si="35"/>
        <v>459</v>
      </c>
      <c r="C461" s="66">
        <v>5013</v>
      </c>
      <c r="D461" s="65" t="s">
        <v>2123</v>
      </c>
      <c r="E461" s="51" t="s">
        <v>1720</v>
      </c>
      <c r="F461" s="46">
        <v>690</v>
      </c>
      <c r="G461" s="47">
        <v>109</v>
      </c>
      <c r="H461" s="48" t="s">
        <v>1279</v>
      </c>
      <c r="I461" s="49">
        <v>3</v>
      </c>
      <c r="J461" s="59" t="s">
        <v>601</v>
      </c>
      <c r="K461" s="50" t="s">
        <v>64</v>
      </c>
      <c r="L461" s="34" t="s">
        <v>1688</v>
      </c>
      <c r="M461" s="36" t="s">
        <v>1730</v>
      </c>
      <c r="N461" s="22"/>
      <c r="O461" s="21"/>
      <c r="P461" s="19">
        <f t="shared" si="36"/>
        <v>0</v>
      </c>
      <c r="Q461" s="19">
        <f t="shared" si="37"/>
        <v>0</v>
      </c>
      <c r="R461" s="19">
        <f t="shared" si="38"/>
        <v>16.220783333333333</v>
      </c>
      <c r="S461" s="19">
        <f t="shared" si="39"/>
        <v>50.586516666666668</v>
      </c>
    </row>
    <row r="462" spans="2:19">
      <c r="B462" s="20">
        <f t="shared" si="35"/>
        <v>460</v>
      </c>
      <c r="C462" s="66">
        <v>3590</v>
      </c>
      <c r="D462" s="65" t="s">
        <v>2122</v>
      </c>
      <c r="E462" s="45" t="s">
        <v>1078</v>
      </c>
      <c r="F462" s="46">
        <v>507</v>
      </c>
      <c r="G462" s="47">
        <v>109</v>
      </c>
      <c r="H462" s="48" t="s">
        <v>1274</v>
      </c>
      <c r="I462" s="49">
        <v>4.8</v>
      </c>
      <c r="J462" s="59" t="s">
        <v>1079</v>
      </c>
      <c r="K462" s="50" t="s">
        <v>60</v>
      </c>
      <c r="L462" s="34" t="s">
        <v>1687</v>
      </c>
      <c r="M462" s="36" t="s">
        <v>1080</v>
      </c>
      <c r="N462" s="22"/>
      <c r="O462" s="21"/>
      <c r="P462" s="19">
        <f t="shared" si="36"/>
        <v>0</v>
      </c>
      <c r="Q462" s="19">
        <f t="shared" si="37"/>
        <v>0</v>
      </c>
      <c r="R462" s="19">
        <f t="shared" si="38"/>
        <v>14.848866666666668</v>
      </c>
      <c r="S462" s="19">
        <f t="shared" si="39"/>
        <v>50.732333333333337</v>
      </c>
    </row>
    <row r="463" spans="2:19">
      <c r="B463" s="20">
        <f t="shared" si="35"/>
        <v>461</v>
      </c>
      <c r="C463" s="66">
        <v>4876</v>
      </c>
      <c r="D463" s="65" t="s">
        <v>2121</v>
      </c>
      <c r="E463" s="45" t="s">
        <v>1081</v>
      </c>
      <c r="F463" s="46">
        <v>502</v>
      </c>
      <c r="G463" s="47">
        <v>109</v>
      </c>
      <c r="H463" s="48" t="s">
        <v>1624</v>
      </c>
      <c r="I463" s="49">
        <v>3.8</v>
      </c>
      <c r="J463" s="59" t="s">
        <v>972</v>
      </c>
      <c r="K463" s="50" t="s">
        <v>379</v>
      </c>
      <c r="L463" s="34" t="s">
        <v>1681</v>
      </c>
      <c r="M463" s="36" t="s">
        <v>1082</v>
      </c>
      <c r="N463" s="22"/>
      <c r="O463" s="21"/>
      <c r="P463" s="19">
        <f t="shared" si="36"/>
        <v>0</v>
      </c>
      <c r="Q463" s="19">
        <f t="shared" si="37"/>
        <v>0</v>
      </c>
      <c r="R463" s="19">
        <f t="shared" si="38"/>
        <v>14.324</v>
      </c>
      <c r="S463" s="19">
        <f t="shared" si="39"/>
        <v>51.005983333333333</v>
      </c>
    </row>
    <row r="464" spans="2:19">
      <c r="B464" s="20">
        <f t="shared" si="35"/>
        <v>462</v>
      </c>
      <c r="C464" s="66">
        <v>4877</v>
      </c>
      <c r="D464" s="65" t="s">
        <v>2120</v>
      </c>
      <c r="E464" s="45" t="s">
        <v>1083</v>
      </c>
      <c r="F464" s="46">
        <v>487</v>
      </c>
      <c r="G464" s="47">
        <v>109</v>
      </c>
      <c r="H464" s="48" t="s">
        <v>2781</v>
      </c>
      <c r="I464" s="49">
        <v>1.9</v>
      </c>
      <c r="J464" s="59" t="s">
        <v>1084</v>
      </c>
      <c r="K464" s="50" t="s">
        <v>889</v>
      </c>
      <c r="L464" s="34" t="s">
        <v>1687</v>
      </c>
      <c r="M464" s="36" t="s">
        <v>1085</v>
      </c>
      <c r="N464" s="22"/>
      <c r="O464" s="21"/>
      <c r="P464" s="19">
        <f t="shared" si="36"/>
        <v>0</v>
      </c>
      <c r="Q464" s="19">
        <f t="shared" si="37"/>
        <v>0</v>
      </c>
      <c r="R464" s="19">
        <f t="shared" si="38"/>
        <v>15.167283333333332</v>
      </c>
      <c r="S464" s="19">
        <f t="shared" si="39"/>
        <v>50.89425</v>
      </c>
    </row>
    <row r="465" spans="2:19">
      <c r="B465" s="20">
        <f t="shared" si="35"/>
        <v>463</v>
      </c>
      <c r="C465" s="66">
        <v>4574</v>
      </c>
      <c r="D465" s="65" t="s">
        <v>2119</v>
      </c>
      <c r="E465" s="45" t="s">
        <v>1086</v>
      </c>
      <c r="F465" s="46">
        <v>482</v>
      </c>
      <c r="G465" s="47">
        <v>109</v>
      </c>
      <c r="H465" s="48" t="s">
        <v>1625</v>
      </c>
      <c r="I465" s="49">
        <v>1</v>
      </c>
      <c r="J465" s="59" t="s">
        <v>209</v>
      </c>
      <c r="K465" s="50" t="s">
        <v>9</v>
      </c>
      <c r="L465" s="34" t="s">
        <v>1681</v>
      </c>
      <c r="M465" s="36" t="s">
        <v>1087</v>
      </c>
      <c r="N465" s="22"/>
      <c r="O465" s="21"/>
      <c r="P465" s="19">
        <f t="shared" si="36"/>
        <v>0</v>
      </c>
      <c r="Q465" s="19">
        <f t="shared" si="37"/>
        <v>0</v>
      </c>
      <c r="R465" s="19">
        <f t="shared" si="38"/>
        <v>13.8208</v>
      </c>
      <c r="S465" s="19">
        <f t="shared" si="39"/>
        <v>50.41728333333333</v>
      </c>
    </row>
    <row r="466" spans="2:19">
      <c r="B466" s="20">
        <f t="shared" si="35"/>
        <v>464</v>
      </c>
      <c r="C466" s="66">
        <v>4450</v>
      </c>
      <c r="D466" s="65" t="s">
        <v>2115</v>
      </c>
      <c r="E466" s="51" t="s">
        <v>143</v>
      </c>
      <c r="F466" s="46">
        <v>956</v>
      </c>
      <c r="G466" s="47">
        <v>108</v>
      </c>
      <c r="H466" s="48" t="s">
        <v>1302</v>
      </c>
      <c r="I466" s="49">
        <v>4.0999999999999996</v>
      </c>
      <c r="J466" s="59" t="s">
        <v>193</v>
      </c>
      <c r="K466" s="50" t="s">
        <v>31</v>
      </c>
      <c r="L466" s="34" t="s">
        <v>1693</v>
      </c>
      <c r="M466" s="36" t="s">
        <v>1088</v>
      </c>
      <c r="N466" s="22"/>
      <c r="O466" s="21"/>
      <c r="P466" s="19">
        <f t="shared" si="36"/>
        <v>0</v>
      </c>
      <c r="Q466" s="19">
        <f t="shared" si="37"/>
        <v>0</v>
      </c>
      <c r="R466" s="19">
        <f t="shared" si="38"/>
        <v>14.243233333333333</v>
      </c>
      <c r="S466" s="19">
        <f t="shared" si="39"/>
        <v>48.692416666666666</v>
      </c>
    </row>
    <row r="467" spans="2:19">
      <c r="B467" s="20">
        <f t="shared" si="35"/>
        <v>465</v>
      </c>
      <c r="C467" s="66">
        <v>4867</v>
      </c>
      <c r="D467" s="65" t="s">
        <v>2114</v>
      </c>
      <c r="E467" s="51" t="s">
        <v>5</v>
      </c>
      <c r="F467" s="46">
        <v>886</v>
      </c>
      <c r="G467" s="47">
        <v>108</v>
      </c>
      <c r="H467" s="48" t="s">
        <v>1616</v>
      </c>
      <c r="I467" s="49">
        <v>2</v>
      </c>
      <c r="J467" s="59" t="s">
        <v>121</v>
      </c>
      <c r="K467" s="50" t="s">
        <v>123</v>
      </c>
      <c r="L467" s="34" t="s">
        <v>1686</v>
      </c>
      <c r="M467" s="36" t="s">
        <v>2113</v>
      </c>
      <c r="N467" s="22"/>
      <c r="O467" s="21"/>
      <c r="P467" s="19">
        <f t="shared" si="36"/>
        <v>0</v>
      </c>
      <c r="Q467" s="19">
        <f t="shared" si="37"/>
        <v>0</v>
      </c>
      <c r="R467" s="19">
        <f t="shared" si="38"/>
        <v>17.355783333333335</v>
      </c>
      <c r="S467" s="19">
        <f t="shared" si="39"/>
        <v>50.206133333333334</v>
      </c>
    </row>
    <row r="468" spans="2:19">
      <c r="B468" s="20">
        <f t="shared" si="35"/>
        <v>466</v>
      </c>
      <c r="C468" s="66">
        <v>2719</v>
      </c>
      <c r="D468" s="65" t="s">
        <v>2112</v>
      </c>
      <c r="E468" s="45" t="s">
        <v>730</v>
      </c>
      <c r="F468" s="46">
        <v>761</v>
      </c>
      <c r="G468" s="47">
        <v>108</v>
      </c>
      <c r="H468" s="48" t="s">
        <v>1626</v>
      </c>
      <c r="I468" s="49">
        <v>8.4</v>
      </c>
      <c r="J468" s="59" t="s">
        <v>549</v>
      </c>
      <c r="K468" s="50" t="s">
        <v>550</v>
      </c>
      <c r="L468" s="34" t="s">
        <v>1690</v>
      </c>
      <c r="M468" s="36" t="s">
        <v>1089</v>
      </c>
      <c r="N468" s="22"/>
      <c r="O468" s="21"/>
      <c r="P468" s="19">
        <f t="shared" si="36"/>
        <v>0</v>
      </c>
      <c r="Q468" s="19">
        <f t="shared" si="37"/>
        <v>0</v>
      </c>
      <c r="R468" s="19">
        <f t="shared" si="38"/>
        <v>15.436466666666666</v>
      </c>
      <c r="S468" s="19">
        <f t="shared" si="39"/>
        <v>49.376750000000001</v>
      </c>
    </row>
    <row r="469" spans="2:19">
      <c r="B469" s="20">
        <f t="shared" si="35"/>
        <v>467</v>
      </c>
      <c r="C469" s="66">
        <v>1692</v>
      </c>
      <c r="D469" s="65" t="s">
        <v>2111</v>
      </c>
      <c r="E469" s="45" t="s">
        <v>436</v>
      </c>
      <c r="F469" s="46">
        <v>758</v>
      </c>
      <c r="G469" s="47">
        <v>108</v>
      </c>
      <c r="H469" s="48" t="s">
        <v>1627</v>
      </c>
      <c r="I469" s="49">
        <v>8.6</v>
      </c>
      <c r="J469" s="59" t="s">
        <v>1090</v>
      </c>
      <c r="K469" s="50" t="s">
        <v>1091</v>
      </c>
      <c r="L469" s="34" t="s">
        <v>1685</v>
      </c>
      <c r="M469" s="36" t="s">
        <v>1092</v>
      </c>
      <c r="N469" s="22"/>
      <c r="O469" s="21"/>
      <c r="P469" s="19">
        <f t="shared" si="36"/>
        <v>0</v>
      </c>
      <c r="Q469" s="19">
        <f t="shared" si="37"/>
        <v>0</v>
      </c>
      <c r="R469" s="19">
        <f t="shared" si="38"/>
        <v>12.201766666666666</v>
      </c>
      <c r="S469" s="19">
        <f t="shared" si="39"/>
        <v>50.233499999999999</v>
      </c>
    </row>
    <row r="470" spans="2:19">
      <c r="B470" s="20">
        <f t="shared" si="35"/>
        <v>468</v>
      </c>
      <c r="C470" s="66">
        <v>4879</v>
      </c>
      <c r="D470" s="65" t="s">
        <v>2110</v>
      </c>
      <c r="E470" s="45" t="s">
        <v>1093</v>
      </c>
      <c r="F470" s="46">
        <v>741</v>
      </c>
      <c r="G470" s="47">
        <v>108</v>
      </c>
      <c r="H470" s="48" t="s">
        <v>1298</v>
      </c>
      <c r="I470" s="49">
        <v>1.6</v>
      </c>
      <c r="J470" s="59" t="s">
        <v>558</v>
      </c>
      <c r="K470" s="50" t="s">
        <v>48</v>
      </c>
      <c r="L470" s="34" t="s">
        <v>1682</v>
      </c>
      <c r="M470" s="36" t="s">
        <v>1094</v>
      </c>
      <c r="N470" s="22"/>
      <c r="O470" s="21"/>
      <c r="P470" s="19">
        <f t="shared" si="36"/>
        <v>0</v>
      </c>
      <c r="Q470" s="19">
        <f t="shared" si="37"/>
        <v>0</v>
      </c>
      <c r="R470" s="19">
        <f t="shared" si="38"/>
        <v>17.795200000000001</v>
      </c>
      <c r="S470" s="19">
        <f t="shared" si="39"/>
        <v>49.384999999999998</v>
      </c>
    </row>
    <row r="471" spans="2:19">
      <c r="B471" s="20">
        <f t="shared" si="35"/>
        <v>469</v>
      </c>
      <c r="C471" s="66">
        <v>4880</v>
      </c>
      <c r="D471" s="65" t="s">
        <v>2109</v>
      </c>
      <c r="E471" s="51" t="s">
        <v>1095</v>
      </c>
      <c r="F471" s="46">
        <v>626</v>
      </c>
      <c r="G471" s="47">
        <v>108</v>
      </c>
      <c r="H471" s="48" t="s">
        <v>1628</v>
      </c>
      <c r="I471" s="49">
        <v>2.7</v>
      </c>
      <c r="J471" s="59" t="s">
        <v>1096</v>
      </c>
      <c r="K471" s="50" t="s">
        <v>249</v>
      </c>
      <c r="L471" s="34" t="s">
        <v>1686</v>
      </c>
      <c r="M471" s="36" t="s">
        <v>1097</v>
      </c>
      <c r="N471" s="22"/>
      <c r="O471" s="21"/>
      <c r="P471" s="19">
        <f t="shared" si="36"/>
        <v>0</v>
      </c>
      <c r="Q471" s="19">
        <f t="shared" si="37"/>
        <v>0</v>
      </c>
      <c r="R471" s="19">
        <f t="shared" si="38"/>
        <v>16.807633333333335</v>
      </c>
      <c r="S471" s="19">
        <f t="shared" si="39"/>
        <v>49.972450000000002</v>
      </c>
    </row>
    <row r="472" spans="2:19">
      <c r="B472" s="20">
        <f t="shared" si="35"/>
        <v>470</v>
      </c>
      <c r="C472" s="66">
        <v>4459</v>
      </c>
      <c r="D472" s="65" t="s">
        <v>2108</v>
      </c>
      <c r="E472" s="45" t="s">
        <v>764</v>
      </c>
      <c r="F472" s="46">
        <v>583</v>
      </c>
      <c r="G472" s="47">
        <v>108</v>
      </c>
      <c r="H472" s="48" t="s">
        <v>1303</v>
      </c>
      <c r="I472" s="49">
        <v>17.5</v>
      </c>
      <c r="J472" s="59" t="s">
        <v>1098</v>
      </c>
      <c r="K472" s="50" t="s">
        <v>1099</v>
      </c>
      <c r="L472" s="34" t="s">
        <v>1693</v>
      </c>
      <c r="M472" s="36" t="s">
        <v>1100</v>
      </c>
      <c r="N472" s="22"/>
      <c r="O472" s="21"/>
      <c r="P472" s="19">
        <f t="shared" si="36"/>
        <v>0</v>
      </c>
      <c r="Q472" s="19">
        <f t="shared" si="37"/>
        <v>0</v>
      </c>
      <c r="R472" s="19">
        <f t="shared" si="38"/>
        <v>14.560933333333335</v>
      </c>
      <c r="S472" s="19">
        <f t="shared" si="39"/>
        <v>49.002249999999997</v>
      </c>
    </row>
    <row r="473" spans="2:19">
      <c r="B473" s="20">
        <f t="shared" si="35"/>
        <v>471</v>
      </c>
      <c r="C473" s="66">
        <v>4881</v>
      </c>
      <c r="D473" s="65" t="s">
        <v>2107</v>
      </c>
      <c r="E473" s="45" t="s">
        <v>1101</v>
      </c>
      <c r="F473" s="46">
        <v>534</v>
      </c>
      <c r="G473" s="47">
        <v>108</v>
      </c>
      <c r="H473" s="48" t="s">
        <v>1629</v>
      </c>
      <c r="I473" s="49">
        <v>11.1</v>
      </c>
      <c r="J473" s="59" t="s">
        <v>1102</v>
      </c>
      <c r="K473" s="50" t="s">
        <v>304</v>
      </c>
      <c r="L473" s="34" t="s">
        <v>1689</v>
      </c>
      <c r="M473" s="36" t="s">
        <v>1103</v>
      </c>
      <c r="N473" s="22"/>
      <c r="O473" s="21"/>
      <c r="P473" s="19">
        <f t="shared" si="36"/>
        <v>0</v>
      </c>
      <c r="Q473" s="19">
        <f t="shared" si="37"/>
        <v>0</v>
      </c>
      <c r="R473" s="19">
        <f t="shared" si="38"/>
        <v>14.56865</v>
      </c>
      <c r="S473" s="19">
        <f t="shared" si="39"/>
        <v>49.769183333333331</v>
      </c>
    </row>
    <row r="474" spans="2:19">
      <c r="B474" s="20">
        <f t="shared" si="35"/>
        <v>472</v>
      </c>
      <c r="C474" s="66">
        <v>4142</v>
      </c>
      <c r="D474" s="65" t="s">
        <v>2106</v>
      </c>
      <c r="E474" s="45" t="s">
        <v>1204</v>
      </c>
      <c r="F474" s="46">
        <v>456</v>
      </c>
      <c r="G474" s="47">
        <v>108</v>
      </c>
      <c r="H474" s="48" t="s">
        <v>1284</v>
      </c>
      <c r="I474" s="49">
        <v>1.7</v>
      </c>
      <c r="J474" s="59" t="s">
        <v>1205</v>
      </c>
      <c r="K474" s="50" t="s">
        <v>9</v>
      </c>
      <c r="L474" s="34" t="s">
        <v>1681</v>
      </c>
      <c r="M474" s="36" t="s">
        <v>2105</v>
      </c>
      <c r="N474" s="22"/>
      <c r="O474" s="21"/>
      <c r="P474" s="19">
        <f t="shared" si="36"/>
        <v>0</v>
      </c>
      <c r="Q474" s="19">
        <f t="shared" si="37"/>
        <v>0</v>
      </c>
      <c r="R474" s="19">
        <f t="shared" si="38"/>
        <v>14.18995</v>
      </c>
      <c r="S474" s="19">
        <f t="shared" si="39"/>
        <v>50.59236666666667</v>
      </c>
    </row>
    <row r="475" spans="2:19">
      <c r="B475" s="20">
        <f t="shared" si="35"/>
        <v>473</v>
      </c>
      <c r="C475" s="66">
        <v>4882</v>
      </c>
      <c r="D475" s="65" t="s">
        <v>2104</v>
      </c>
      <c r="E475" s="51" t="s">
        <v>1104</v>
      </c>
      <c r="F475" s="46">
        <v>391</v>
      </c>
      <c r="G475" s="47">
        <v>108</v>
      </c>
      <c r="H475" s="48" t="s">
        <v>1630</v>
      </c>
      <c r="I475" s="49">
        <v>1.3</v>
      </c>
      <c r="J475" s="59" t="s">
        <v>720</v>
      </c>
      <c r="K475" s="50" t="s">
        <v>74</v>
      </c>
      <c r="L475" s="34" t="s">
        <v>1681</v>
      </c>
      <c r="M475" s="36" t="s">
        <v>1105</v>
      </c>
      <c r="N475" s="22"/>
      <c r="O475" s="21"/>
      <c r="P475" s="19">
        <f t="shared" si="36"/>
        <v>0</v>
      </c>
      <c r="Q475" s="19">
        <f t="shared" si="37"/>
        <v>0</v>
      </c>
      <c r="R475" s="19">
        <f t="shared" si="38"/>
        <v>14.34825</v>
      </c>
      <c r="S475" s="19">
        <f t="shared" si="39"/>
        <v>50.858716666666666</v>
      </c>
    </row>
    <row r="476" spans="2:19">
      <c r="B476" s="20">
        <f t="shared" si="35"/>
        <v>474</v>
      </c>
      <c r="C476" s="66">
        <v>4883</v>
      </c>
      <c r="D476" s="65" t="s">
        <v>2103</v>
      </c>
      <c r="E476" s="51" t="s">
        <v>561</v>
      </c>
      <c r="F476" s="46">
        <v>362</v>
      </c>
      <c r="G476" s="47">
        <v>108</v>
      </c>
      <c r="H476" s="48" t="s">
        <v>1283</v>
      </c>
      <c r="I476" s="49">
        <v>1.7</v>
      </c>
      <c r="J476" s="59" t="s">
        <v>326</v>
      </c>
      <c r="K476" s="50" t="s">
        <v>9</v>
      </c>
      <c r="L476" s="34" t="s">
        <v>1681</v>
      </c>
      <c r="M476" s="36" t="s">
        <v>1106</v>
      </c>
      <c r="N476" s="22"/>
      <c r="O476" s="21"/>
      <c r="P476" s="19">
        <f t="shared" si="36"/>
        <v>0</v>
      </c>
      <c r="Q476" s="19">
        <f t="shared" si="37"/>
        <v>0</v>
      </c>
      <c r="R476" s="19">
        <f t="shared" si="38"/>
        <v>14.062966666666668</v>
      </c>
      <c r="S476" s="19">
        <f t="shared" si="39"/>
        <v>50.552683333333327</v>
      </c>
    </row>
    <row r="477" spans="2:19">
      <c r="B477" s="20">
        <f t="shared" si="35"/>
        <v>475</v>
      </c>
      <c r="C477" s="66">
        <v>3365</v>
      </c>
      <c r="D477" s="65" t="s">
        <v>2102</v>
      </c>
      <c r="E477" s="45" t="s">
        <v>1107</v>
      </c>
      <c r="F477" s="46">
        <v>351</v>
      </c>
      <c r="G477" s="47">
        <v>108</v>
      </c>
      <c r="H477" s="48" t="s">
        <v>1631</v>
      </c>
      <c r="I477" s="49">
        <v>3.9</v>
      </c>
      <c r="J477" s="59" t="s">
        <v>1108</v>
      </c>
      <c r="K477" s="50" t="s">
        <v>219</v>
      </c>
      <c r="L477" s="34" t="s">
        <v>1689</v>
      </c>
      <c r="M477" s="36" t="s">
        <v>1109</v>
      </c>
      <c r="N477" s="22"/>
      <c r="O477" s="21"/>
      <c r="P477" s="19">
        <f t="shared" si="36"/>
        <v>0</v>
      </c>
      <c r="Q477" s="19">
        <f t="shared" si="37"/>
        <v>0</v>
      </c>
      <c r="R477" s="19">
        <f t="shared" si="38"/>
        <v>14.985483333333333</v>
      </c>
      <c r="S477" s="19">
        <f t="shared" si="39"/>
        <v>50.550749999999994</v>
      </c>
    </row>
    <row r="478" spans="2:19">
      <c r="B478" s="20">
        <f t="shared" si="35"/>
        <v>476</v>
      </c>
      <c r="C478" s="66">
        <v>4377</v>
      </c>
      <c r="D478" s="65" t="s">
        <v>2101</v>
      </c>
      <c r="E478" s="45" t="s">
        <v>1111</v>
      </c>
      <c r="F478" s="46">
        <v>806</v>
      </c>
      <c r="G478" s="47">
        <v>107</v>
      </c>
      <c r="H478" s="48" t="s">
        <v>1633</v>
      </c>
      <c r="I478" s="49">
        <v>3.2</v>
      </c>
      <c r="J478" s="59" t="s">
        <v>1112</v>
      </c>
      <c r="K478" s="50" t="s">
        <v>81</v>
      </c>
      <c r="L478" s="34" t="s">
        <v>1690</v>
      </c>
      <c r="M478" s="36" t="s">
        <v>1113</v>
      </c>
      <c r="N478" s="22"/>
      <c r="O478" s="21"/>
      <c r="P478" s="19">
        <f t="shared" si="36"/>
        <v>0</v>
      </c>
      <c r="Q478" s="19">
        <f t="shared" si="37"/>
        <v>0</v>
      </c>
      <c r="R478" s="19">
        <f t="shared" si="38"/>
        <v>15.948183333333333</v>
      </c>
      <c r="S478" s="19">
        <f t="shared" si="39"/>
        <v>49.666533333333334</v>
      </c>
    </row>
    <row r="479" spans="2:19">
      <c r="B479" s="20">
        <f t="shared" si="35"/>
        <v>477</v>
      </c>
      <c r="C479" s="66">
        <v>4405</v>
      </c>
      <c r="D479" s="65" t="s">
        <v>2100</v>
      </c>
      <c r="E479" s="51" t="s">
        <v>329</v>
      </c>
      <c r="F479" s="46">
        <v>724</v>
      </c>
      <c r="G479" s="47">
        <v>107</v>
      </c>
      <c r="H479" s="48" t="s">
        <v>1272</v>
      </c>
      <c r="I479" s="49">
        <v>12</v>
      </c>
      <c r="J479" s="59" t="s">
        <v>1046</v>
      </c>
      <c r="K479" s="50" t="s">
        <v>550</v>
      </c>
      <c r="L479" s="34" t="s">
        <v>1693</v>
      </c>
      <c r="M479" s="36" t="s">
        <v>1114</v>
      </c>
      <c r="N479" s="22"/>
      <c r="O479" s="21"/>
      <c r="P479" s="19">
        <f t="shared" si="36"/>
        <v>0</v>
      </c>
      <c r="Q479" s="19">
        <f t="shared" si="37"/>
        <v>0</v>
      </c>
      <c r="R479" s="19">
        <f t="shared" si="38"/>
        <v>14.831433333333333</v>
      </c>
      <c r="S479" s="19">
        <f t="shared" si="39"/>
        <v>49.464516666666668</v>
      </c>
    </row>
    <row r="480" spans="2:19">
      <c r="B480" s="20">
        <f t="shared" si="35"/>
        <v>478</v>
      </c>
      <c r="C480" s="66">
        <v>3903</v>
      </c>
      <c r="D480" s="65" t="s">
        <v>2099</v>
      </c>
      <c r="E480" s="51" t="s">
        <v>1115</v>
      </c>
      <c r="F480" s="46">
        <v>674</v>
      </c>
      <c r="G480" s="47">
        <v>107</v>
      </c>
      <c r="H480" s="48" t="s">
        <v>1634</v>
      </c>
      <c r="I480" s="49">
        <v>3.2</v>
      </c>
      <c r="J480" s="59" t="s">
        <v>199</v>
      </c>
      <c r="K480" s="50" t="s">
        <v>9</v>
      </c>
      <c r="L480" s="34" t="s">
        <v>1681</v>
      </c>
      <c r="M480" s="36" t="s">
        <v>1116</v>
      </c>
      <c r="N480" s="22"/>
      <c r="O480" s="21"/>
      <c r="P480" s="19">
        <f t="shared" si="36"/>
        <v>0</v>
      </c>
      <c r="Q480" s="19">
        <f t="shared" si="37"/>
        <v>0</v>
      </c>
      <c r="R480" s="19">
        <f t="shared" si="38"/>
        <v>14.127433333333334</v>
      </c>
      <c r="S480" s="19">
        <f t="shared" si="39"/>
        <v>50.622166666666665</v>
      </c>
    </row>
    <row r="481" spans="2:19">
      <c r="B481" s="20">
        <f t="shared" si="35"/>
        <v>479</v>
      </c>
      <c r="C481" s="66">
        <v>2972</v>
      </c>
      <c r="D481" s="65" t="s">
        <v>2098</v>
      </c>
      <c r="E481" s="45" t="s">
        <v>1117</v>
      </c>
      <c r="F481" s="46">
        <v>668</v>
      </c>
      <c r="G481" s="47">
        <v>107</v>
      </c>
      <c r="H481" s="48" t="s">
        <v>1635</v>
      </c>
      <c r="I481" s="49">
        <v>8.6</v>
      </c>
      <c r="J481" s="59" t="s">
        <v>1118</v>
      </c>
      <c r="K481" s="50" t="s">
        <v>912</v>
      </c>
      <c r="L481" s="34" t="s">
        <v>1690</v>
      </c>
      <c r="M481" s="36" t="s">
        <v>2097</v>
      </c>
      <c r="N481" s="22"/>
      <c r="O481" s="21"/>
      <c r="P481" s="19">
        <f t="shared" si="36"/>
        <v>0</v>
      </c>
      <c r="Q481" s="19">
        <f t="shared" si="37"/>
        <v>0</v>
      </c>
      <c r="R481" s="19">
        <f t="shared" si="38"/>
        <v>15.764033333333334</v>
      </c>
      <c r="S481" s="19">
        <f t="shared" si="39"/>
        <v>49.750950000000003</v>
      </c>
    </row>
    <row r="482" spans="2:19">
      <c r="B482" s="20">
        <f t="shared" si="35"/>
        <v>480</v>
      </c>
      <c r="C482" s="66">
        <v>4451</v>
      </c>
      <c r="D482" s="65" t="s">
        <v>2096</v>
      </c>
      <c r="E482" s="51" t="s">
        <v>1119</v>
      </c>
      <c r="F482" s="46">
        <v>610</v>
      </c>
      <c r="G482" s="47">
        <v>107</v>
      </c>
      <c r="H482" s="48" t="s">
        <v>1636</v>
      </c>
      <c r="I482" s="49">
        <v>5.4</v>
      </c>
      <c r="J482" s="59" t="s">
        <v>446</v>
      </c>
      <c r="K482" s="50" t="s">
        <v>249</v>
      </c>
      <c r="L482" s="34" t="s">
        <v>1686</v>
      </c>
      <c r="M482" s="36" t="s">
        <v>1120</v>
      </c>
      <c r="N482" s="22"/>
      <c r="O482" s="21"/>
      <c r="P482" s="19">
        <f t="shared" si="36"/>
        <v>0</v>
      </c>
      <c r="Q482" s="19">
        <f t="shared" si="37"/>
        <v>0</v>
      </c>
      <c r="R482" s="19">
        <f t="shared" si="38"/>
        <v>16.823166666666665</v>
      </c>
      <c r="S482" s="19">
        <f t="shared" si="39"/>
        <v>49.654399999999995</v>
      </c>
    </row>
    <row r="483" spans="2:19">
      <c r="B483" s="20">
        <f t="shared" si="35"/>
        <v>481</v>
      </c>
      <c r="C483" s="66">
        <v>4055</v>
      </c>
      <c r="D483" s="65" t="s">
        <v>2093</v>
      </c>
      <c r="E483" s="51" t="s">
        <v>86</v>
      </c>
      <c r="F483" s="46">
        <v>834</v>
      </c>
      <c r="G483" s="47">
        <v>106</v>
      </c>
      <c r="H483" s="48" t="s">
        <v>1298</v>
      </c>
      <c r="I483" s="49">
        <v>1.4</v>
      </c>
      <c r="J483" s="59" t="s">
        <v>1125</v>
      </c>
      <c r="K483" s="50" t="s">
        <v>4</v>
      </c>
      <c r="L483" s="34" t="s">
        <v>1683</v>
      </c>
      <c r="M483" s="36" t="s">
        <v>1126</v>
      </c>
      <c r="N483" s="22"/>
      <c r="O483" s="21"/>
      <c r="P483" s="19">
        <f t="shared" si="36"/>
        <v>0</v>
      </c>
      <c r="Q483" s="19">
        <f t="shared" si="37"/>
        <v>0</v>
      </c>
      <c r="R483" s="19">
        <f t="shared" si="38"/>
        <v>18.424116666666666</v>
      </c>
      <c r="S483" s="19">
        <f t="shared" si="39"/>
        <v>49.419750000000001</v>
      </c>
    </row>
    <row r="484" spans="2:19" s="29" customFormat="1">
      <c r="B484" s="20">
        <f t="shared" si="35"/>
        <v>482</v>
      </c>
      <c r="C484" s="66">
        <v>4886</v>
      </c>
      <c r="D484" s="65" t="s">
        <v>2092</v>
      </c>
      <c r="E484" s="51" t="s">
        <v>324</v>
      </c>
      <c r="F484" s="46">
        <v>731</v>
      </c>
      <c r="G484" s="47">
        <v>106</v>
      </c>
      <c r="H484" s="48" t="s">
        <v>1638</v>
      </c>
      <c r="I484" s="49">
        <v>1.6</v>
      </c>
      <c r="J484" s="59" t="s">
        <v>1127</v>
      </c>
      <c r="K484" s="50" t="s">
        <v>159</v>
      </c>
      <c r="L484" s="34" t="s">
        <v>1692</v>
      </c>
      <c r="M484" s="36" t="s">
        <v>1128</v>
      </c>
      <c r="N484" s="22"/>
      <c r="O484" s="21"/>
      <c r="P484" s="19">
        <f t="shared" ref="P484" si="40">IF(R484=0,VALUE(MID(M484,14,2))+VALUE(MID(M484,18,2))/60+VALUE(MID(M484,21,3))/1000/60,0)</f>
        <v>0</v>
      </c>
      <c r="Q484" s="19">
        <f t="shared" ref="Q484" si="41">IF(R484=0,VALUE(MID(M484,2,2))+VALUE(MID(M484,6,2))/60+VALUE(MID(M484,9,3))/1000/60,0)</f>
        <v>0</v>
      </c>
      <c r="R484" s="19">
        <f t="shared" ref="R484" si="42">IF(N484="",VALUE(MID(M484,14,2))+VALUE(MID(M484,18,2))/60+VALUE(MID(M484,21,3))/1000/60,0)</f>
        <v>13.115033333333333</v>
      </c>
      <c r="S484" s="19">
        <f t="shared" ref="S484" si="43">IF(N484="",VALUE(MID(M484,2,2))+VALUE(MID(M484,6,2))/60+VALUE(MID(M484,9,3))/1000/60,0)</f>
        <v>49.380549999999999</v>
      </c>
    </row>
    <row r="485" spans="2:19">
      <c r="B485" s="20">
        <f t="shared" si="35"/>
        <v>483</v>
      </c>
      <c r="C485" s="66">
        <v>4887</v>
      </c>
      <c r="D485" s="65" t="s">
        <v>2091</v>
      </c>
      <c r="E485" s="51" t="s">
        <v>1129</v>
      </c>
      <c r="F485" s="46">
        <v>720</v>
      </c>
      <c r="G485" s="47">
        <v>106</v>
      </c>
      <c r="H485" s="48" t="s">
        <v>1639</v>
      </c>
      <c r="I485" s="49">
        <v>2.5</v>
      </c>
      <c r="J485" s="59" t="s">
        <v>284</v>
      </c>
      <c r="K485" s="50" t="s">
        <v>280</v>
      </c>
      <c r="L485" s="34" t="s">
        <v>1687</v>
      </c>
      <c r="M485" s="36" t="s">
        <v>1130</v>
      </c>
      <c r="N485" s="22"/>
      <c r="O485" s="21"/>
      <c r="P485" s="19">
        <f t="shared" si="36"/>
        <v>0</v>
      </c>
      <c r="Q485" s="19">
        <f t="shared" si="37"/>
        <v>0</v>
      </c>
      <c r="R485" s="19">
        <f t="shared" si="38"/>
        <v>15.38565</v>
      </c>
      <c r="S485" s="19">
        <f t="shared" si="39"/>
        <v>50.69533333333333</v>
      </c>
    </row>
    <row r="486" spans="2:19">
      <c r="B486" s="20">
        <f t="shared" si="35"/>
        <v>484</v>
      </c>
      <c r="C486" s="66">
        <v>3168</v>
      </c>
      <c r="D486" s="65" t="s">
        <v>2090</v>
      </c>
      <c r="E486" s="51" t="s">
        <v>1131</v>
      </c>
      <c r="F486" s="46">
        <v>704</v>
      </c>
      <c r="G486" s="47">
        <v>106</v>
      </c>
      <c r="H486" s="48" t="s">
        <v>1270</v>
      </c>
      <c r="I486" s="49">
        <v>1.1000000000000001</v>
      </c>
      <c r="J486" s="59" t="s">
        <v>277</v>
      </c>
      <c r="K486" s="50" t="s">
        <v>48</v>
      </c>
      <c r="L486" s="34" t="s">
        <v>1682</v>
      </c>
      <c r="M486" s="36" t="s">
        <v>1132</v>
      </c>
      <c r="N486" s="22"/>
      <c r="O486" s="21"/>
      <c r="P486" s="19">
        <f t="shared" si="36"/>
        <v>0</v>
      </c>
      <c r="Q486" s="19">
        <f t="shared" si="37"/>
        <v>0</v>
      </c>
      <c r="R486" s="19">
        <f t="shared" si="38"/>
        <v>17.733350000000002</v>
      </c>
      <c r="S486" s="19">
        <f t="shared" si="39"/>
        <v>49.366683333333334</v>
      </c>
    </row>
    <row r="487" spans="2:19">
      <c r="B487" s="20">
        <f t="shared" si="35"/>
        <v>485</v>
      </c>
      <c r="C487" s="66">
        <v>3884</v>
      </c>
      <c r="D487" s="65" t="s">
        <v>2089</v>
      </c>
      <c r="E487" s="51" t="s">
        <v>1193</v>
      </c>
      <c r="F487" s="46">
        <v>670</v>
      </c>
      <c r="G487" s="47">
        <v>106</v>
      </c>
      <c r="H487" s="48" t="s">
        <v>2768</v>
      </c>
      <c r="I487" s="49">
        <v>1.4</v>
      </c>
      <c r="J487" s="59" t="s">
        <v>509</v>
      </c>
      <c r="K487" s="50" t="s">
        <v>9</v>
      </c>
      <c r="L487" s="34" t="s">
        <v>1681</v>
      </c>
      <c r="M487" s="36" t="s">
        <v>1982</v>
      </c>
      <c r="N487" s="22"/>
      <c r="O487" s="21"/>
      <c r="P487" s="19">
        <f t="shared" si="36"/>
        <v>0</v>
      </c>
      <c r="Q487" s="19">
        <f t="shared" si="37"/>
        <v>0</v>
      </c>
      <c r="R487" s="19">
        <f t="shared" si="38"/>
        <v>13.901833333333334</v>
      </c>
      <c r="S487" s="19">
        <f t="shared" si="39"/>
        <v>50.523066666666665</v>
      </c>
    </row>
    <row r="488" spans="2:19">
      <c r="B488" s="20">
        <f t="shared" si="35"/>
        <v>486</v>
      </c>
      <c r="C488" s="66">
        <v>4913</v>
      </c>
      <c r="D488" s="65" t="s">
        <v>2087</v>
      </c>
      <c r="E488" s="51" t="s">
        <v>2088</v>
      </c>
      <c r="F488" s="46">
        <v>664</v>
      </c>
      <c r="G488" s="47">
        <v>106</v>
      </c>
      <c r="H488" s="48" t="s">
        <v>1662</v>
      </c>
      <c r="I488" s="49">
        <v>7.7</v>
      </c>
      <c r="J488" s="59" t="s">
        <v>552</v>
      </c>
      <c r="K488" s="50" t="s">
        <v>554</v>
      </c>
      <c r="L488" s="34" t="s">
        <v>1692</v>
      </c>
      <c r="M488" s="36" t="s">
        <v>1212</v>
      </c>
      <c r="N488" s="22"/>
      <c r="O488" s="21"/>
      <c r="P488" s="19">
        <f t="shared" si="36"/>
        <v>0</v>
      </c>
      <c r="Q488" s="19">
        <f t="shared" si="37"/>
        <v>0</v>
      </c>
      <c r="R488" s="19">
        <f t="shared" si="38"/>
        <v>13.657866666666667</v>
      </c>
      <c r="S488" s="19">
        <f t="shared" si="39"/>
        <v>49.436466666666661</v>
      </c>
    </row>
    <row r="489" spans="2:19">
      <c r="B489" s="20">
        <f t="shared" si="35"/>
        <v>487</v>
      </c>
      <c r="C489" s="66">
        <v>4454</v>
      </c>
      <c r="D489" s="65" t="s">
        <v>2086</v>
      </c>
      <c r="E489" s="51" t="s">
        <v>1133</v>
      </c>
      <c r="F489" s="46">
        <v>642</v>
      </c>
      <c r="G489" s="47">
        <v>106</v>
      </c>
      <c r="H489" s="48" t="s">
        <v>1640</v>
      </c>
      <c r="I489" s="49">
        <v>2.9</v>
      </c>
      <c r="J489" s="59" t="s">
        <v>540</v>
      </c>
      <c r="K489" s="50" t="s">
        <v>94</v>
      </c>
      <c r="L489" s="34" t="s">
        <v>1693</v>
      </c>
      <c r="M489" s="36" t="s">
        <v>1134</v>
      </c>
      <c r="N489" s="22"/>
      <c r="O489" s="21"/>
      <c r="P489" s="19">
        <f t="shared" si="36"/>
        <v>0</v>
      </c>
      <c r="Q489" s="19">
        <f t="shared" si="37"/>
        <v>0</v>
      </c>
      <c r="R489" s="19">
        <f t="shared" si="38"/>
        <v>15.066233333333335</v>
      </c>
      <c r="S489" s="19">
        <f t="shared" si="39"/>
        <v>49.079000000000001</v>
      </c>
    </row>
    <row r="490" spans="2:19">
      <c r="B490" s="20">
        <f t="shared" si="35"/>
        <v>488</v>
      </c>
      <c r="C490" s="66">
        <v>3641</v>
      </c>
      <c r="D490" s="65" t="s">
        <v>2085</v>
      </c>
      <c r="E490" s="51" t="s">
        <v>939</v>
      </c>
      <c r="F490" s="46">
        <v>620</v>
      </c>
      <c r="G490" s="47">
        <v>106</v>
      </c>
      <c r="H490" s="48" t="s">
        <v>1584</v>
      </c>
      <c r="I490" s="49">
        <v>4.7</v>
      </c>
      <c r="J490" s="59" t="s">
        <v>940</v>
      </c>
      <c r="K490" s="50" t="s">
        <v>550</v>
      </c>
      <c r="L490" s="34" t="s">
        <v>1690</v>
      </c>
      <c r="M490" s="36" t="s">
        <v>941</v>
      </c>
      <c r="N490" s="22"/>
      <c r="O490" s="21"/>
      <c r="P490" s="19">
        <f t="shared" si="36"/>
        <v>0</v>
      </c>
      <c r="Q490" s="19">
        <f t="shared" si="37"/>
        <v>0</v>
      </c>
      <c r="R490" s="19">
        <f t="shared" si="38"/>
        <v>15.41245</v>
      </c>
      <c r="S490" s="19">
        <f t="shared" si="39"/>
        <v>49.618433333333336</v>
      </c>
    </row>
    <row r="491" spans="2:19">
      <c r="B491" s="20">
        <f t="shared" si="35"/>
        <v>489</v>
      </c>
      <c r="C491" s="66">
        <v>4888</v>
      </c>
      <c r="D491" s="65" t="s">
        <v>2084</v>
      </c>
      <c r="E491" s="51" t="s">
        <v>918</v>
      </c>
      <c r="F491" s="46">
        <v>487</v>
      </c>
      <c r="G491" s="47">
        <v>106</v>
      </c>
      <c r="H491" s="48" t="s">
        <v>1641</v>
      </c>
      <c r="I491" s="49">
        <v>5.0999999999999996</v>
      </c>
      <c r="J491" s="59" t="s">
        <v>405</v>
      </c>
      <c r="K491" s="50" t="s">
        <v>407</v>
      </c>
      <c r="L491" s="34" t="s">
        <v>1689</v>
      </c>
      <c r="M491" s="36" t="s">
        <v>1135</v>
      </c>
      <c r="N491" s="22"/>
      <c r="O491" s="21"/>
      <c r="P491" s="19">
        <f t="shared" si="36"/>
        <v>0</v>
      </c>
      <c r="Q491" s="19">
        <f t="shared" si="37"/>
        <v>0</v>
      </c>
      <c r="R491" s="19">
        <f t="shared" si="38"/>
        <v>14.030533333333334</v>
      </c>
      <c r="S491" s="19">
        <f t="shared" si="39"/>
        <v>49.898249999999997</v>
      </c>
    </row>
    <row r="492" spans="2:19">
      <c r="B492" s="20">
        <f t="shared" si="35"/>
        <v>490</v>
      </c>
      <c r="C492" s="66">
        <v>3309</v>
      </c>
      <c r="D492" s="65" t="s">
        <v>2083</v>
      </c>
      <c r="E492" s="45" t="s">
        <v>1136</v>
      </c>
      <c r="F492" s="46">
        <v>452</v>
      </c>
      <c r="G492" s="47">
        <v>106</v>
      </c>
      <c r="H492" s="48" t="s">
        <v>1642</v>
      </c>
      <c r="I492" s="49">
        <v>1.9</v>
      </c>
      <c r="J492" s="59" t="s">
        <v>1137</v>
      </c>
      <c r="K492" s="50" t="s">
        <v>60</v>
      </c>
      <c r="L492" s="34" t="s">
        <v>1687</v>
      </c>
      <c r="M492" s="36" t="s">
        <v>1138</v>
      </c>
      <c r="N492" s="22"/>
      <c r="O492" s="21"/>
      <c r="P492" s="19">
        <f t="shared" si="36"/>
        <v>0</v>
      </c>
      <c r="Q492" s="19">
        <f t="shared" si="37"/>
        <v>0</v>
      </c>
      <c r="R492" s="19">
        <f t="shared" si="38"/>
        <v>14.850983333333334</v>
      </c>
      <c r="S492" s="19">
        <f t="shared" si="39"/>
        <v>50.689799999999998</v>
      </c>
    </row>
    <row r="493" spans="2:19">
      <c r="B493" s="20">
        <f t="shared" si="35"/>
        <v>491</v>
      </c>
      <c r="C493" s="66">
        <v>5978</v>
      </c>
      <c r="D493" s="65" t="s">
        <v>2081</v>
      </c>
      <c r="E493" s="51" t="s">
        <v>2082</v>
      </c>
      <c r="F493" s="46">
        <v>401</v>
      </c>
      <c r="G493" s="47">
        <v>106</v>
      </c>
      <c r="H493" s="48" t="s">
        <v>2769</v>
      </c>
      <c r="I493" s="49">
        <v>2.1</v>
      </c>
      <c r="J493" s="59" t="s">
        <v>2080</v>
      </c>
      <c r="K493" s="50" t="s">
        <v>999</v>
      </c>
      <c r="L493" s="34" t="s">
        <v>1691</v>
      </c>
      <c r="M493" s="36" t="s">
        <v>2079</v>
      </c>
      <c r="N493" s="22"/>
      <c r="O493" s="21"/>
      <c r="P493" s="19">
        <f t="shared" si="36"/>
        <v>0</v>
      </c>
      <c r="Q493" s="19">
        <f t="shared" si="37"/>
        <v>0</v>
      </c>
      <c r="R493" s="19">
        <f t="shared" si="38"/>
        <v>15.985049999999999</v>
      </c>
      <c r="S493" s="19">
        <f t="shared" si="39"/>
        <v>48.825300000000006</v>
      </c>
    </row>
    <row r="494" spans="2:19">
      <c r="B494" s="20">
        <f t="shared" si="35"/>
        <v>492</v>
      </c>
      <c r="C494" s="66">
        <v>4889</v>
      </c>
      <c r="D494" s="65" t="s">
        <v>2078</v>
      </c>
      <c r="E494" s="51" t="s">
        <v>1139</v>
      </c>
      <c r="F494" s="46">
        <v>370</v>
      </c>
      <c r="G494" s="47">
        <v>106</v>
      </c>
      <c r="H494" s="48" t="s">
        <v>1643</v>
      </c>
      <c r="I494" s="49">
        <v>5.3</v>
      </c>
      <c r="J494" s="59" t="s">
        <v>1140</v>
      </c>
      <c r="K494" s="50" t="s">
        <v>532</v>
      </c>
      <c r="L494" s="34" t="s">
        <v>1691</v>
      </c>
      <c r="M494" s="36" t="s">
        <v>1141</v>
      </c>
      <c r="N494" s="22"/>
      <c r="O494" s="21"/>
      <c r="P494" s="19">
        <f t="shared" si="36"/>
        <v>0</v>
      </c>
      <c r="Q494" s="19">
        <f t="shared" si="37"/>
        <v>0</v>
      </c>
      <c r="R494" s="19">
        <f t="shared" si="38"/>
        <v>16.543400000000002</v>
      </c>
      <c r="S494" s="19">
        <f t="shared" si="39"/>
        <v>49.135783333333336</v>
      </c>
    </row>
    <row r="495" spans="2:19">
      <c r="B495" s="20">
        <f t="shared" si="35"/>
        <v>493</v>
      </c>
      <c r="C495" s="66">
        <v>3246</v>
      </c>
      <c r="D495" s="65" t="s">
        <v>2077</v>
      </c>
      <c r="E495" s="45" t="s">
        <v>1142</v>
      </c>
      <c r="F495" s="46">
        <v>359</v>
      </c>
      <c r="G495" s="47">
        <v>106</v>
      </c>
      <c r="H495" s="48" t="s">
        <v>1644</v>
      </c>
      <c r="I495" s="49">
        <v>9.1</v>
      </c>
      <c r="J495" s="59" t="s">
        <v>244</v>
      </c>
      <c r="K495" s="50" t="s">
        <v>1143</v>
      </c>
      <c r="L495" s="34" t="s">
        <v>1694</v>
      </c>
      <c r="M495" s="36" t="s">
        <v>1144</v>
      </c>
      <c r="N495" s="22"/>
      <c r="O495" s="21"/>
      <c r="P495" s="19">
        <f t="shared" si="36"/>
        <v>0</v>
      </c>
      <c r="Q495" s="19">
        <f t="shared" si="37"/>
        <v>0</v>
      </c>
      <c r="R495" s="19">
        <f t="shared" si="38"/>
        <v>14.464599999999999</v>
      </c>
      <c r="S495" s="19">
        <f t="shared" si="39"/>
        <v>50.136099999999999</v>
      </c>
    </row>
    <row r="496" spans="2:19">
      <c r="B496" s="20">
        <f t="shared" si="35"/>
        <v>494</v>
      </c>
      <c r="C496" s="66">
        <v>4890</v>
      </c>
      <c r="D496" s="65" t="s">
        <v>2076</v>
      </c>
      <c r="E496" s="51" t="s">
        <v>1145</v>
      </c>
      <c r="F496" s="46">
        <v>912</v>
      </c>
      <c r="G496" s="47">
        <v>105</v>
      </c>
      <c r="H496" s="48" t="s">
        <v>1615</v>
      </c>
      <c r="I496" s="49">
        <v>3.7</v>
      </c>
      <c r="J496" s="59" t="s">
        <v>101</v>
      </c>
      <c r="K496" s="50" t="s">
        <v>103</v>
      </c>
      <c r="L496" s="34" t="s">
        <v>1685</v>
      </c>
      <c r="M496" s="36" t="s">
        <v>1146</v>
      </c>
      <c r="N496" s="22"/>
      <c r="O496" s="21"/>
      <c r="P496" s="19">
        <f t="shared" si="36"/>
        <v>0</v>
      </c>
      <c r="Q496" s="19">
        <f t="shared" si="37"/>
        <v>0</v>
      </c>
      <c r="R496" s="19">
        <f t="shared" si="38"/>
        <v>13.073416666666667</v>
      </c>
      <c r="S496" s="19">
        <f t="shared" si="39"/>
        <v>50.200883333333337</v>
      </c>
    </row>
    <row r="497" spans="2:19">
      <c r="B497" s="20">
        <f t="shared" si="35"/>
        <v>495</v>
      </c>
      <c r="C497" s="66">
        <v>4891</v>
      </c>
      <c r="D497" s="65" t="s">
        <v>2075</v>
      </c>
      <c r="E497" s="45" t="s">
        <v>1147</v>
      </c>
      <c r="F497" s="46">
        <v>909</v>
      </c>
      <c r="G497" s="47">
        <v>105</v>
      </c>
      <c r="H497" s="48" t="s">
        <v>1645</v>
      </c>
      <c r="I497" s="49">
        <v>9.9</v>
      </c>
      <c r="J497" s="59" t="s">
        <v>169</v>
      </c>
      <c r="K497" s="50" t="s">
        <v>6</v>
      </c>
      <c r="L497" s="34" t="s">
        <v>1681</v>
      </c>
      <c r="M497" s="36" t="s">
        <v>2074</v>
      </c>
      <c r="N497" s="22"/>
      <c r="O497" s="21"/>
      <c r="P497" s="19">
        <f t="shared" si="36"/>
        <v>0</v>
      </c>
      <c r="Q497" s="19">
        <f t="shared" si="37"/>
        <v>0</v>
      </c>
      <c r="R497" s="19">
        <f t="shared" si="38"/>
        <v>13.731833333333334</v>
      </c>
      <c r="S497" s="19">
        <f t="shared" si="39"/>
        <v>50.699199999999998</v>
      </c>
    </row>
    <row r="498" spans="2:19">
      <c r="B498" s="20">
        <f t="shared" si="35"/>
        <v>496</v>
      </c>
      <c r="C498" s="66">
        <v>1662</v>
      </c>
      <c r="D498" s="65" t="s">
        <v>2073</v>
      </c>
      <c r="E498" s="45" t="s">
        <v>1148</v>
      </c>
      <c r="F498" s="46">
        <v>838</v>
      </c>
      <c r="G498" s="47">
        <v>105</v>
      </c>
      <c r="H498" s="48" t="s">
        <v>1646</v>
      </c>
      <c r="I498" s="49">
        <v>3.2</v>
      </c>
      <c r="J498" s="59" t="s">
        <v>1149</v>
      </c>
      <c r="K498" s="50" t="s">
        <v>34</v>
      </c>
      <c r="L498" s="34" t="s">
        <v>1685</v>
      </c>
      <c r="M498" s="36" t="s">
        <v>1150</v>
      </c>
      <c r="N498" s="22"/>
      <c r="O498" s="21"/>
      <c r="P498" s="19">
        <f t="shared" si="36"/>
        <v>0</v>
      </c>
      <c r="Q498" s="19">
        <f t="shared" si="37"/>
        <v>0</v>
      </c>
      <c r="R498" s="19">
        <f t="shared" si="38"/>
        <v>12.724816666666667</v>
      </c>
      <c r="S498" s="19">
        <f t="shared" si="39"/>
        <v>50.14008333333333</v>
      </c>
    </row>
    <row r="499" spans="2:19">
      <c r="B499" s="20">
        <f t="shared" si="35"/>
        <v>497</v>
      </c>
      <c r="C499" s="66">
        <v>5976</v>
      </c>
      <c r="D499" s="65" t="s">
        <v>2071</v>
      </c>
      <c r="E499" s="51" t="s">
        <v>2072</v>
      </c>
      <c r="F499" s="46">
        <v>787</v>
      </c>
      <c r="G499" s="47">
        <v>105</v>
      </c>
      <c r="H499" s="48" t="s">
        <v>2770</v>
      </c>
      <c r="I499" s="49">
        <v>2.2000000000000002</v>
      </c>
      <c r="J499" s="59" t="s">
        <v>213</v>
      </c>
      <c r="K499" s="50" t="s">
        <v>31</v>
      </c>
      <c r="L499" s="34" t="s">
        <v>1693</v>
      </c>
      <c r="M499" s="36" t="s">
        <v>2070</v>
      </c>
      <c r="N499" s="22"/>
      <c r="O499" s="21"/>
      <c r="P499" s="19">
        <f t="shared" si="36"/>
        <v>0</v>
      </c>
      <c r="Q499" s="19">
        <f t="shared" si="37"/>
        <v>0</v>
      </c>
      <c r="R499" s="19">
        <f t="shared" si="38"/>
        <v>14.171949999999999</v>
      </c>
      <c r="S499" s="19">
        <f t="shared" si="39"/>
        <v>48.93431666666666</v>
      </c>
    </row>
    <row r="500" spans="2:19">
      <c r="B500" s="20">
        <f t="shared" si="35"/>
        <v>498</v>
      </c>
      <c r="C500" s="66">
        <v>3080</v>
      </c>
      <c r="D500" s="65" t="s">
        <v>2069</v>
      </c>
      <c r="E500" s="51" t="s">
        <v>1151</v>
      </c>
      <c r="F500" s="46">
        <v>773</v>
      </c>
      <c r="G500" s="47">
        <v>105</v>
      </c>
      <c r="H500" s="48" t="s">
        <v>1304</v>
      </c>
      <c r="I500" s="49">
        <v>3.4</v>
      </c>
      <c r="J500" s="59" t="s">
        <v>1152</v>
      </c>
      <c r="K500" s="50" t="s">
        <v>64</v>
      </c>
      <c r="L500" s="34" t="s">
        <v>1688</v>
      </c>
      <c r="M500" s="36" t="s">
        <v>1153</v>
      </c>
      <c r="N500" s="22"/>
      <c r="O500" s="21"/>
      <c r="P500" s="19">
        <f t="shared" si="36"/>
        <v>0</v>
      </c>
      <c r="Q500" s="19">
        <f t="shared" si="37"/>
        <v>0</v>
      </c>
      <c r="R500" s="19">
        <f t="shared" si="38"/>
        <v>16.315100000000001</v>
      </c>
      <c r="S500" s="19">
        <f t="shared" si="39"/>
        <v>50.514400000000002</v>
      </c>
    </row>
    <row r="501" spans="2:19">
      <c r="B501" s="20">
        <f t="shared" si="35"/>
        <v>499</v>
      </c>
      <c r="C501" s="66">
        <v>4892</v>
      </c>
      <c r="D501" s="65" t="s">
        <v>2068</v>
      </c>
      <c r="E501" s="45" t="s">
        <v>218</v>
      </c>
      <c r="F501" s="46">
        <v>663</v>
      </c>
      <c r="G501" s="47">
        <v>105</v>
      </c>
      <c r="H501" s="48" t="s">
        <v>1647</v>
      </c>
      <c r="I501" s="49">
        <v>1.8</v>
      </c>
      <c r="J501" s="59" t="s">
        <v>254</v>
      </c>
      <c r="K501" s="50" t="s">
        <v>19</v>
      </c>
      <c r="L501" s="34" t="s">
        <v>1687</v>
      </c>
      <c r="M501" s="36" t="s">
        <v>1154</v>
      </c>
      <c r="N501" s="22"/>
      <c r="O501" s="21"/>
      <c r="P501" s="19">
        <f t="shared" si="36"/>
        <v>0</v>
      </c>
      <c r="Q501" s="19">
        <f t="shared" si="37"/>
        <v>0</v>
      </c>
      <c r="R501" s="19">
        <f t="shared" si="38"/>
        <v>15.339400000000001</v>
      </c>
      <c r="S501" s="19">
        <f t="shared" si="39"/>
        <v>50.516583333333337</v>
      </c>
    </row>
    <row r="502" spans="2:19">
      <c r="B502" s="20">
        <f t="shared" si="35"/>
        <v>500</v>
      </c>
      <c r="C502" s="66">
        <v>4893</v>
      </c>
      <c r="D502" s="65" t="s">
        <v>2067</v>
      </c>
      <c r="E502" s="51" t="s">
        <v>1155</v>
      </c>
      <c r="F502" s="46">
        <v>633</v>
      </c>
      <c r="G502" s="47">
        <v>105</v>
      </c>
      <c r="H502" s="48" t="s">
        <v>1648</v>
      </c>
      <c r="I502" s="49">
        <v>10.5</v>
      </c>
      <c r="J502" s="59" t="s">
        <v>1156</v>
      </c>
      <c r="K502" s="50" t="s">
        <v>304</v>
      </c>
      <c r="L502" s="34" t="s">
        <v>1689</v>
      </c>
      <c r="M502" s="36" t="s">
        <v>1157</v>
      </c>
      <c r="N502" s="22"/>
      <c r="O502" s="21"/>
      <c r="P502" s="19">
        <f t="shared" si="36"/>
        <v>0</v>
      </c>
      <c r="Q502" s="19">
        <f t="shared" si="37"/>
        <v>0</v>
      </c>
      <c r="R502" s="19">
        <f t="shared" si="38"/>
        <v>14.103616666666666</v>
      </c>
      <c r="S502" s="19">
        <f t="shared" si="39"/>
        <v>49.584850000000003</v>
      </c>
    </row>
    <row r="503" spans="2:19">
      <c r="B503" s="20">
        <f t="shared" si="35"/>
        <v>501</v>
      </c>
      <c r="C503" s="66">
        <v>2856</v>
      </c>
      <c r="D503" s="65" t="s">
        <v>2066</v>
      </c>
      <c r="E503" s="45" t="s">
        <v>440</v>
      </c>
      <c r="F503" s="46">
        <v>621</v>
      </c>
      <c r="G503" s="47">
        <v>105</v>
      </c>
      <c r="H503" s="48" t="s">
        <v>1270</v>
      </c>
      <c r="I503" s="49">
        <v>1.2</v>
      </c>
      <c r="J503" s="59" t="s">
        <v>1158</v>
      </c>
      <c r="K503" s="50" t="s">
        <v>53</v>
      </c>
      <c r="L503" s="34" t="s">
        <v>1681</v>
      </c>
      <c r="M503" s="36" t="s">
        <v>1159</v>
      </c>
      <c r="N503" s="22"/>
      <c r="O503" s="21"/>
      <c r="P503" s="19">
        <f t="shared" si="36"/>
        <v>0</v>
      </c>
      <c r="Q503" s="19">
        <f t="shared" si="37"/>
        <v>0</v>
      </c>
      <c r="R503" s="19">
        <f t="shared" si="38"/>
        <v>14.492149999999999</v>
      </c>
      <c r="S503" s="19">
        <f t="shared" si="39"/>
        <v>50.842466666666667</v>
      </c>
    </row>
    <row r="504" spans="2:19">
      <c r="B504" s="20">
        <f t="shared" si="35"/>
        <v>502</v>
      </c>
      <c r="C504" s="66">
        <v>4894</v>
      </c>
      <c r="D504" s="65" t="s">
        <v>2065</v>
      </c>
      <c r="E504" s="51" t="s">
        <v>1160</v>
      </c>
      <c r="F504" s="46">
        <v>602</v>
      </c>
      <c r="G504" s="47">
        <v>105</v>
      </c>
      <c r="H504" s="48" t="s">
        <v>1649</v>
      </c>
      <c r="I504" s="49">
        <v>3.6</v>
      </c>
      <c r="J504" s="59" t="s">
        <v>248</v>
      </c>
      <c r="K504" s="50" t="s">
        <v>249</v>
      </c>
      <c r="L504" s="34" t="s">
        <v>1686</v>
      </c>
      <c r="M504" s="36" t="s">
        <v>1161</v>
      </c>
      <c r="N504" s="22"/>
      <c r="O504" s="21"/>
      <c r="P504" s="19">
        <f t="shared" si="36"/>
        <v>0</v>
      </c>
      <c r="Q504" s="19">
        <f t="shared" si="37"/>
        <v>0</v>
      </c>
      <c r="R504" s="19">
        <f t="shared" si="38"/>
        <v>16.785066666666669</v>
      </c>
      <c r="S504" s="19">
        <f t="shared" si="39"/>
        <v>49.919683333333332</v>
      </c>
    </row>
    <row r="505" spans="2:19">
      <c r="B505" s="20">
        <f t="shared" si="35"/>
        <v>503</v>
      </c>
      <c r="C505" s="66">
        <v>4895</v>
      </c>
      <c r="D505" s="65" t="s">
        <v>2064</v>
      </c>
      <c r="E505" s="51" t="s">
        <v>1162</v>
      </c>
      <c r="F505" s="46">
        <v>571</v>
      </c>
      <c r="G505" s="47">
        <v>105</v>
      </c>
      <c r="H505" s="48" t="s">
        <v>1288</v>
      </c>
      <c r="I505" s="49">
        <v>2</v>
      </c>
      <c r="J505" s="59" t="s">
        <v>1163</v>
      </c>
      <c r="K505" s="50" t="s">
        <v>48</v>
      </c>
      <c r="L505" s="34" t="s">
        <v>1682</v>
      </c>
      <c r="M505" s="36" t="s">
        <v>1164</v>
      </c>
      <c r="N505" s="22"/>
      <c r="O505" s="21"/>
      <c r="P505" s="19">
        <f t="shared" si="36"/>
        <v>0</v>
      </c>
      <c r="Q505" s="19">
        <f t="shared" si="37"/>
        <v>0</v>
      </c>
      <c r="R505" s="19">
        <f t="shared" si="38"/>
        <v>17.974583333333332</v>
      </c>
      <c r="S505" s="19">
        <f t="shared" si="39"/>
        <v>49.402566666666665</v>
      </c>
    </row>
    <row r="506" spans="2:19">
      <c r="B506" s="20">
        <f t="shared" si="35"/>
        <v>504</v>
      </c>
      <c r="C506" s="66">
        <v>4896</v>
      </c>
      <c r="D506" s="65" t="s">
        <v>2063</v>
      </c>
      <c r="E506" s="51" t="s">
        <v>1165</v>
      </c>
      <c r="F506" s="46">
        <v>564</v>
      </c>
      <c r="G506" s="47">
        <v>105</v>
      </c>
      <c r="H506" s="48" t="s">
        <v>1650</v>
      </c>
      <c r="I506" s="49">
        <v>2.5</v>
      </c>
      <c r="J506" s="59" t="s">
        <v>1166</v>
      </c>
      <c r="K506" s="50" t="s">
        <v>31</v>
      </c>
      <c r="L506" s="34" t="s">
        <v>1693</v>
      </c>
      <c r="M506" s="36" t="s">
        <v>1167</v>
      </c>
      <c r="N506" s="22"/>
      <c r="O506" s="21"/>
      <c r="P506" s="19">
        <f t="shared" si="36"/>
        <v>0</v>
      </c>
      <c r="Q506" s="19">
        <f t="shared" si="37"/>
        <v>0</v>
      </c>
      <c r="R506" s="19">
        <f t="shared" si="38"/>
        <v>13.931083333333333</v>
      </c>
      <c r="S506" s="19">
        <f t="shared" si="39"/>
        <v>49.243816666666667</v>
      </c>
    </row>
    <row r="507" spans="2:19">
      <c r="B507" s="20">
        <f t="shared" si="35"/>
        <v>505</v>
      </c>
      <c r="C507" s="66">
        <v>4897</v>
      </c>
      <c r="D507" s="65" t="s">
        <v>2062</v>
      </c>
      <c r="E507" s="51" t="s">
        <v>1168</v>
      </c>
      <c r="F507" s="46">
        <v>550</v>
      </c>
      <c r="G507" s="47">
        <v>105</v>
      </c>
      <c r="H507" s="48" t="s">
        <v>1651</v>
      </c>
      <c r="I507" s="49">
        <v>4.5</v>
      </c>
      <c r="J507" s="59" t="s">
        <v>201</v>
      </c>
      <c r="K507" s="50" t="s">
        <v>9</v>
      </c>
      <c r="L507" s="34" t="s">
        <v>1681</v>
      </c>
      <c r="M507" s="36" t="s">
        <v>1169</v>
      </c>
      <c r="N507" s="22"/>
      <c r="O507" s="21"/>
      <c r="P507" s="19">
        <f t="shared" si="36"/>
        <v>0</v>
      </c>
      <c r="Q507" s="19">
        <f t="shared" si="37"/>
        <v>0</v>
      </c>
      <c r="R507" s="19">
        <f t="shared" si="38"/>
        <v>14.059516666666667</v>
      </c>
      <c r="S507" s="19">
        <f t="shared" si="39"/>
        <v>50.697183333333328</v>
      </c>
    </row>
    <row r="508" spans="2:19">
      <c r="B508" s="20">
        <f t="shared" si="35"/>
        <v>506</v>
      </c>
      <c r="C508" s="66">
        <v>4898</v>
      </c>
      <c r="D508" s="65" t="s">
        <v>2061</v>
      </c>
      <c r="E508" s="51" t="s">
        <v>776</v>
      </c>
      <c r="F508" s="46">
        <v>483</v>
      </c>
      <c r="G508" s="47">
        <v>105</v>
      </c>
      <c r="H508" s="48" t="s">
        <v>1652</v>
      </c>
      <c r="I508" s="49">
        <v>3.3</v>
      </c>
      <c r="J508" s="59" t="s">
        <v>210</v>
      </c>
      <c r="K508" s="50" t="s">
        <v>9</v>
      </c>
      <c r="L508" s="34" t="s">
        <v>1681</v>
      </c>
      <c r="M508" s="36" t="s">
        <v>1170</v>
      </c>
      <c r="N508" s="22"/>
      <c r="O508" s="21"/>
      <c r="P508" s="19">
        <f t="shared" si="36"/>
        <v>0</v>
      </c>
      <c r="Q508" s="19">
        <f t="shared" si="37"/>
        <v>0</v>
      </c>
      <c r="R508" s="19">
        <f t="shared" si="38"/>
        <v>13.7959</v>
      </c>
      <c r="S508" s="19">
        <f t="shared" si="39"/>
        <v>50.452850000000005</v>
      </c>
    </row>
    <row r="509" spans="2:19">
      <c r="B509" s="20">
        <f t="shared" si="35"/>
        <v>507</v>
      </c>
      <c r="C509" s="66">
        <v>3542</v>
      </c>
      <c r="D509" s="65" t="s">
        <v>2060</v>
      </c>
      <c r="E509" s="45" t="s">
        <v>1171</v>
      </c>
      <c r="F509" s="46">
        <v>375</v>
      </c>
      <c r="G509" s="47">
        <v>105</v>
      </c>
      <c r="H509" s="48" t="s">
        <v>1272</v>
      </c>
      <c r="I509" s="49">
        <v>1.8</v>
      </c>
      <c r="J509" s="59" t="s">
        <v>501</v>
      </c>
      <c r="K509" s="50" t="s">
        <v>60</v>
      </c>
      <c r="L509" s="34" t="s">
        <v>1687</v>
      </c>
      <c r="M509" s="36" t="s">
        <v>1172</v>
      </c>
      <c r="N509" s="22"/>
      <c r="O509" s="21"/>
      <c r="P509" s="19">
        <f t="shared" si="36"/>
        <v>0</v>
      </c>
      <c r="Q509" s="19">
        <f t="shared" si="37"/>
        <v>0</v>
      </c>
      <c r="R509" s="19">
        <f t="shared" si="38"/>
        <v>14.63635</v>
      </c>
      <c r="S509" s="19">
        <f t="shared" si="39"/>
        <v>50.594033333333336</v>
      </c>
    </row>
    <row r="510" spans="2:19">
      <c r="B510" s="20">
        <f t="shared" si="35"/>
        <v>508</v>
      </c>
      <c r="C510" s="66">
        <v>4906</v>
      </c>
      <c r="D510" s="65" t="s">
        <v>2059</v>
      </c>
      <c r="E510" s="51" t="s">
        <v>1189</v>
      </c>
      <c r="F510" s="46">
        <v>313</v>
      </c>
      <c r="G510" s="47">
        <v>105</v>
      </c>
      <c r="H510" s="48" t="s">
        <v>1656</v>
      </c>
      <c r="I510" s="49">
        <v>4</v>
      </c>
      <c r="J510" s="59" t="s">
        <v>609</v>
      </c>
      <c r="K510" s="50" t="s">
        <v>1069</v>
      </c>
      <c r="L510" s="34" t="s">
        <v>1691</v>
      </c>
      <c r="M510" s="36" t="s">
        <v>2058</v>
      </c>
      <c r="N510" s="22"/>
      <c r="O510" s="21"/>
      <c r="P510" s="19">
        <f t="shared" si="36"/>
        <v>0</v>
      </c>
      <c r="Q510" s="19">
        <f t="shared" si="37"/>
        <v>0</v>
      </c>
      <c r="R510" s="19">
        <f t="shared" si="38"/>
        <v>16.684433333333335</v>
      </c>
      <c r="S510" s="19">
        <f t="shared" si="39"/>
        <v>48.94905</v>
      </c>
    </row>
    <row r="511" spans="2:19">
      <c r="B511" s="20">
        <f t="shared" si="35"/>
        <v>509</v>
      </c>
      <c r="C511" s="66">
        <v>4899</v>
      </c>
      <c r="D511" s="65" t="s">
        <v>2057</v>
      </c>
      <c r="E511" s="51" t="s">
        <v>1173</v>
      </c>
      <c r="F511" s="46">
        <v>827</v>
      </c>
      <c r="G511" s="47">
        <v>104</v>
      </c>
      <c r="H511" s="48" t="s">
        <v>1288</v>
      </c>
      <c r="I511" s="49">
        <v>1.2</v>
      </c>
      <c r="J511" s="59" t="s">
        <v>184</v>
      </c>
      <c r="K511" s="50" t="s">
        <v>185</v>
      </c>
      <c r="L511" s="34" t="s">
        <v>1682</v>
      </c>
      <c r="M511" s="36" t="s">
        <v>2056</v>
      </c>
      <c r="N511" s="22"/>
      <c r="O511" s="21"/>
      <c r="P511" s="19">
        <f t="shared" si="36"/>
        <v>0</v>
      </c>
      <c r="Q511" s="19">
        <f t="shared" si="37"/>
        <v>0</v>
      </c>
      <c r="R511" s="19">
        <f t="shared" si="38"/>
        <v>18.245166666666666</v>
      </c>
      <c r="S511" s="19">
        <f t="shared" si="39"/>
        <v>49.311349999999997</v>
      </c>
    </row>
    <row r="512" spans="2:19">
      <c r="B512" s="20">
        <f t="shared" si="35"/>
        <v>510</v>
      </c>
      <c r="C512" s="66">
        <v>4917</v>
      </c>
      <c r="D512" s="65" t="s">
        <v>2055</v>
      </c>
      <c r="E512" s="51" t="s">
        <v>1223</v>
      </c>
      <c r="F512" s="46">
        <v>791</v>
      </c>
      <c r="G512" s="47">
        <v>104</v>
      </c>
      <c r="H512" s="48" t="s">
        <v>1668</v>
      </c>
      <c r="I512" s="49">
        <v>7.4</v>
      </c>
      <c r="J512" s="59" t="s">
        <v>1145</v>
      </c>
      <c r="K512" s="50" t="s">
        <v>34</v>
      </c>
      <c r="L512" s="34" t="s">
        <v>1685</v>
      </c>
      <c r="M512" s="36" t="s">
        <v>2054</v>
      </c>
      <c r="N512" s="22"/>
      <c r="O512" s="21"/>
      <c r="P512" s="19">
        <f t="shared" si="36"/>
        <v>0</v>
      </c>
      <c r="Q512" s="19">
        <f t="shared" si="37"/>
        <v>0</v>
      </c>
      <c r="R512" s="19">
        <f t="shared" si="38"/>
        <v>13.006033333333333</v>
      </c>
      <c r="S512" s="19">
        <f t="shared" si="39"/>
        <v>50.125133333333331</v>
      </c>
    </row>
    <row r="513" spans="2:19">
      <c r="B513" s="20">
        <f t="shared" si="35"/>
        <v>511</v>
      </c>
      <c r="C513" s="66">
        <v>4900</v>
      </c>
      <c r="D513" s="65" t="s">
        <v>2053</v>
      </c>
      <c r="E513" s="51" t="s">
        <v>1174</v>
      </c>
      <c r="F513" s="46">
        <v>773</v>
      </c>
      <c r="G513" s="47">
        <v>104</v>
      </c>
      <c r="H513" s="48" t="s">
        <v>1653</v>
      </c>
      <c r="I513" s="49">
        <v>2.9</v>
      </c>
      <c r="J513" s="59" t="s">
        <v>460</v>
      </c>
      <c r="K513" s="50" t="s">
        <v>34</v>
      </c>
      <c r="L513" s="34" t="s">
        <v>1685</v>
      </c>
      <c r="M513" s="36" t="s">
        <v>1175</v>
      </c>
      <c r="N513" s="22"/>
      <c r="O513" s="21"/>
      <c r="P513" s="19">
        <f t="shared" si="36"/>
        <v>0</v>
      </c>
      <c r="Q513" s="19">
        <f t="shared" si="37"/>
        <v>0</v>
      </c>
      <c r="R513" s="19">
        <f t="shared" si="38"/>
        <v>12.912566666666667</v>
      </c>
      <c r="S513" s="19">
        <f t="shared" si="39"/>
        <v>50.143616666666667</v>
      </c>
    </row>
    <row r="514" spans="2:19">
      <c r="B514" s="20">
        <f t="shared" si="35"/>
        <v>512</v>
      </c>
      <c r="C514" s="66">
        <v>4901</v>
      </c>
      <c r="D514" s="65" t="s">
        <v>2052</v>
      </c>
      <c r="E514" s="45" t="s">
        <v>1176</v>
      </c>
      <c r="F514" s="46">
        <v>603</v>
      </c>
      <c r="G514" s="47">
        <v>104</v>
      </c>
      <c r="H514" s="48" t="s">
        <v>1290</v>
      </c>
      <c r="I514" s="49">
        <v>2.4</v>
      </c>
      <c r="J514" s="59" t="s">
        <v>1177</v>
      </c>
      <c r="K514" s="50" t="s">
        <v>64</v>
      </c>
      <c r="L514" s="34" t="s">
        <v>1688</v>
      </c>
      <c r="M514" s="36" t="s">
        <v>1178</v>
      </c>
      <c r="N514" s="22"/>
      <c r="O514" s="21"/>
      <c r="P514" s="19">
        <f t="shared" si="36"/>
        <v>0</v>
      </c>
      <c r="Q514" s="19">
        <f t="shared" si="37"/>
        <v>0</v>
      </c>
      <c r="R514" s="19">
        <f t="shared" si="38"/>
        <v>16.148883333333334</v>
      </c>
      <c r="S514" s="19">
        <f t="shared" si="39"/>
        <v>50.510966666666668</v>
      </c>
    </row>
    <row r="515" spans="2:19">
      <c r="B515" s="20">
        <f t="shared" ref="B515:B559" si="44">ROW()-ROW($B$2)</f>
        <v>513</v>
      </c>
      <c r="C515" s="66">
        <v>4903</v>
      </c>
      <c r="D515" s="65" t="s">
        <v>2051</v>
      </c>
      <c r="E515" s="45" t="s">
        <v>605</v>
      </c>
      <c r="F515" s="46">
        <v>452</v>
      </c>
      <c r="G515" s="47">
        <v>104</v>
      </c>
      <c r="H515" s="48" t="s">
        <v>1654</v>
      </c>
      <c r="I515" s="49">
        <v>1.5</v>
      </c>
      <c r="J515" s="59" t="s">
        <v>1182</v>
      </c>
      <c r="K515" s="50" t="s">
        <v>115</v>
      </c>
      <c r="L515" s="34" t="s">
        <v>1689</v>
      </c>
      <c r="M515" s="36" t="s">
        <v>1183</v>
      </c>
      <c r="N515" s="22"/>
      <c r="O515" s="21"/>
      <c r="P515" s="19">
        <f t="shared" si="36"/>
        <v>0</v>
      </c>
      <c r="Q515" s="19">
        <f t="shared" si="37"/>
        <v>0</v>
      </c>
      <c r="R515" s="19">
        <f t="shared" si="38"/>
        <v>13.905850000000001</v>
      </c>
      <c r="S515" s="19">
        <f t="shared" si="39"/>
        <v>49.898400000000002</v>
      </c>
    </row>
    <row r="516" spans="2:19">
      <c r="B516" s="20">
        <f t="shared" si="44"/>
        <v>514</v>
      </c>
      <c r="C516" s="66">
        <v>3432</v>
      </c>
      <c r="D516" s="65" t="s">
        <v>2050</v>
      </c>
      <c r="E516" s="45" t="s">
        <v>1180</v>
      </c>
      <c r="F516" s="46">
        <v>452.4</v>
      </c>
      <c r="G516" s="47">
        <v>104</v>
      </c>
      <c r="H516" s="48" t="s">
        <v>1305</v>
      </c>
      <c r="I516" s="49">
        <v>1.4</v>
      </c>
      <c r="J516" s="59" t="s">
        <v>1137</v>
      </c>
      <c r="K516" s="50" t="s">
        <v>60</v>
      </c>
      <c r="L516" s="34" t="s">
        <v>1687</v>
      </c>
      <c r="M516" s="36" t="s">
        <v>1181</v>
      </c>
      <c r="N516" s="22"/>
      <c r="O516" s="21"/>
      <c r="P516" s="19">
        <f t="shared" ref="P516:P559" si="45">IF(R516=0,VALUE(MID(M516,14,2))+VALUE(MID(M516,18,2))/60+VALUE(MID(M516,21,3))/1000/60,0)</f>
        <v>0</v>
      </c>
      <c r="Q516" s="19">
        <f t="shared" ref="Q516:Q559" si="46">IF(R516=0,VALUE(MID(M516,2,2))+VALUE(MID(M516,6,2))/60+VALUE(MID(M516,9,3))/1000/60,0)</f>
        <v>0</v>
      </c>
      <c r="R516" s="19">
        <f t="shared" ref="R516:R559" si="47">IF(N516="",VALUE(MID(M516,14,2))+VALUE(MID(M516,18,2))/60+VALUE(MID(M516,21,3))/1000/60,0)</f>
        <v>14.878633333333333</v>
      </c>
      <c r="S516" s="19">
        <f t="shared" ref="S516:S559" si="48">IF(N516="",VALUE(MID(M516,2,2))+VALUE(MID(M516,6,2))/60+VALUE(MID(M516,9,3))/1000/60,0)</f>
        <v>50.698783333333331</v>
      </c>
    </row>
    <row r="517" spans="2:19">
      <c r="B517" s="20">
        <f t="shared" si="44"/>
        <v>515</v>
      </c>
      <c r="C517" s="66">
        <v>4904</v>
      </c>
      <c r="D517" s="65" t="s">
        <v>2049</v>
      </c>
      <c r="E517" s="51" t="s">
        <v>1184</v>
      </c>
      <c r="F517" s="46">
        <v>450</v>
      </c>
      <c r="G517" s="47">
        <v>104</v>
      </c>
      <c r="H517" s="48" t="s">
        <v>1272</v>
      </c>
      <c r="I517" s="49">
        <v>1.7</v>
      </c>
      <c r="J517" s="59" t="s">
        <v>1185</v>
      </c>
      <c r="K517" s="50" t="s">
        <v>9</v>
      </c>
      <c r="L517" s="34" t="s">
        <v>1681</v>
      </c>
      <c r="M517" s="36" t="s">
        <v>1186</v>
      </c>
      <c r="N517" s="22"/>
      <c r="O517" s="21"/>
      <c r="P517" s="19">
        <f t="shared" si="45"/>
        <v>0</v>
      </c>
      <c r="Q517" s="19">
        <f t="shared" si="46"/>
        <v>0</v>
      </c>
      <c r="R517" s="19">
        <f t="shared" si="47"/>
        <v>13.855833333333333</v>
      </c>
      <c r="S517" s="19">
        <f t="shared" si="48"/>
        <v>50.453516666666673</v>
      </c>
    </row>
    <row r="518" spans="2:19">
      <c r="B518" s="20">
        <f t="shared" si="44"/>
        <v>516</v>
      </c>
      <c r="C518" s="66">
        <v>4905</v>
      </c>
      <c r="D518" s="65" t="s">
        <v>2048</v>
      </c>
      <c r="E518" s="51" t="s">
        <v>1187</v>
      </c>
      <c r="F518" s="46">
        <v>353</v>
      </c>
      <c r="G518" s="47">
        <v>104</v>
      </c>
      <c r="H518" s="48" t="s">
        <v>1655</v>
      </c>
      <c r="I518" s="49">
        <v>3.4</v>
      </c>
      <c r="J518" s="59" t="s">
        <v>52</v>
      </c>
      <c r="K518" s="50" t="s">
        <v>135</v>
      </c>
      <c r="L518" s="34" t="s">
        <v>1682</v>
      </c>
      <c r="M518" s="36" t="s">
        <v>1188</v>
      </c>
      <c r="N518" s="22"/>
      <c r="O518" s="21"/>
      <c r="P518" s="19">
        <f t="shared" si="45"/>
        <v>0</v>
      </c>
      <c r="Q518" s="19">
        <f t="shared" si="46"/>
        <v>0</v>
      </c>
      <c r="R518" s="19">
        <f t="shared" si="47"/>
        <v>17.587633333333333</v>
      </c>
      <c r="S518" s="19">
        <f t="shared" si="48"/>
        <v>49.025750000000002</v>
      </c>
    </row>
    <row r="519" spans="2:19">
      <c r="B519" s="20">
        <f t="shared" si="44"/>
        <v>517</v>
      </c>
      <c r="C519" s="66">
        <v>4884</v>
      </c>
      <c r="D519" s="65" t="s">
        <v>2046</v>
      </c>
      <c r="E519" s="51" t="s">
        <v>582</v>
      </c>
      <c r="F519" s="46">
        <v>956</v>
      </c>
      <c r="G519" s="47">
        <v>103</v>
      </c>
      <c r="H519" s="48" t="s">
        <v>1979</v>
      </c>
      <c r="I519" s="49">
        <v>5</v>
      </c>
      <c r="J519" s="59" t="s">
        <v>1121</v>
      </c>
      <c r="K519" s="50" t="s">
        <v>220</v>
      </c>
      <c r="L519" s="34" t="s">
        <v>1693</v>
      </c>
      <c r="M519" s="36" t="s">
        <v>1122</v>
      </c>
      <c r="N519" s="22"/>
      <c r="O519" s="21"/>
      <c r="P519" s="19">
        <f t="shared" si="45"/>
        <v>0</v>
      </c>
      <c r="Q519" s="19">
        <f t="shared" si="46"/>
        <v>0</v>
      </c>
      <c r="R519" s="19">
        <f t="shared" si="47"/>
        <v>14.61055</v>
      </c>
      <c r="S519" s="19">
        <f t="shared" si="48"/>
        <v>48.653149999999997</v>
      </c>
    </row>
    <row r="520" spans="2:19">
      <c r="B520" s="20">
        <f t="shared" si="44"/>
        <v>518</v>
      </c>
      <c r="C520" s="66">
        <v>4907</v>
      </c>
      <c r="D520" s="65" t="s">
        <v>2045</v>
      </c>
      <c r="E520" s="51" t="s">
        <v>486</v>
      </c>
      <c r="F520" s="46">
        <v>956</v>
      </c>
      <c r="G520" s="47">
        <v>103</v>
      </c>
      <c r="H520" s="48" t="s">
        <v>1281</v>
      </c>
      <c r="I520" s="49">
        <v>2.6</v>
      </c>
      <c r="J520" s="59" t="s">
        <v>26</v>
      </c>
      <c r="K520" s="50" t="s">
        <v>42</v>
      </c>
      <c r="L520" s="34" t="s">
        <v>1686</v>
      </c>
      <c r="M520" s="36" t="s">
        <v>1190</v>
      </c>
      <c r="N520" s="22"/>
      <c r="O520" s="21"/>
      <c r="P520" s="19">
        <f t="shared" si="45"/>
        <v>0</v>
      </c>
      <c r="Q520" s="19">
        <f t="shared" si="46"/>
        <v>0</v>
      </c>
      <c r="R520" s="19">
        <f t="shared" si="47"/>
        <v>16.850833333333334</v>
      </c>
      <c r="S520" s="19">
        <f t="shared" si="48"/>
        <v>50.04548333333333</v>
      </c>
    </row>
    <row r="521" spans="2:19">
      <c r="B521" s="20">
        <f t="shared" si="44"/>
        <v>519</v>
      </c>
      <c r="C521" s="66">
        <v>2552</v>
      </c>
      <c r="D521" s="65" t="s">
        <v>2044</v>
      </c>
      <c r="E521" s="45" t="s">
        <v>469</v>
      </c>
      <c r="F521" s="46">
        <v>780</v>
      </c>
      <c r="G521" s="47">
        <v>103</v>
      </c>
      <c r="H521" s="48" t="s">
        <v>1657</v>
      </c>
      <c r="I521" s="49">
        <v>8.1</v>
      </c>
      <c r="J521" s="59" t="s">
        <v>423</v>
      </c>
      <c r="K521" s="50" t="s">
        <v>425</v>
      </c>
      <c r="L521" s="34" t="s">
        <v>1683</v>
      </c>
      <c r="M521" s="36" t="s">
        <v>2043</v>
      </c>
      <c r="N521" s="22"/>
      <c r="O521" s="21"/>
      <c r="P521" s="19">
        <f t="shared" si="45"/>
        <v>0</v>
      </c>
      <c r="Q521" s="19">
        <f t="shared" si="46"/>
        <v>0</v>
      </c>
      <c r="R521" s="19">
        <f t="shared" si="47"/>
        <v>17.522600000000001</v>
      </c>
      <c r="S521" s="19">
        <f t="shared" si="48"/>
        <v>49.891199999999998</v>
      </c>
    </row>
    <row r="522" spans="2:19">
      <c r="B522" s="20">
        <f t="shared" si="44"/>
        <v>520</v>
      </c>
      <c r="C522" s="66">
        <v>2699</v>
      </c>
      <c r="D522" s="65" t="s">
        <v>2042</v>
      </c>
      <c r="E522" s="51" t="s">
        <v>1191</v>
      </c>
      <c r="F522" s="46">
        <v>687</v>
      </c>
      <c r="G522" s="47">
        <v>103</v>
      </c>
      <c r="H522" s="48" t="s">
        <v>1306</v>
      </c>
      <c r="I522" s="49">
        <v>3.7</v>
      </c>
      <c r="J522" s="59" t="s">
        <v>1093</v>
      </c>
      <c r="K522" s="50" t="s">
        <v>48</v>
      </c>
      <c r="L522" s="34" t="s">
        <v>1682</v>
      </c>
      <c r="M522" s="36" t="s">
        <v>1192</v>
      </c>
      <c r="N522" s="22"/>
      <c r="O522" s="21"/>
      <c r="P522" s="19">
        <f t="shared" si="45"/>
        <v>0</v>
      </c>
      <c r="Q522" s="19">
        <f t="shared" si="46"/>
        <v>0</v>
      </c>
      <c r="R522" s="19">
        <f t="shared" si="47"/>
        <v>17.848783333333333</v>
      </c>
      <c r="S522" s="19">
        <f t="shared" si="48"/>
        <v>49.394183333333331</v>
      </c>
    </row>
    <row r="523" spans="2:19">
      <c r="B523" s="20">
        <f t="shared" si="44"/>
        <v>521</v>
      </c>
      <c r="C523" s="66">
        <v>4908</v>
      </c>
      <c r="D523" s="65" t="s">
        <v>2041</v>
      </c>
      <c r="E523" s="51" t="s">
        <v>857</v>
      </c>
      <c r="F523" s="46">
        <v>571</v>
      </c>
      <c r="G523" s="47">
        <v>103</v>
      </c>
      <c r="H523" s="48" t="s">
        <v>1290</v>
      </c>
      <c r="I523" s="49">
        <v>1</v>
      </c>
      <c r="J523" s="59" t="s">
        <v>1193</v>
      </c>
      <c r="K523" s="50" t="s">
        <v>9</v>
      </c>
      <c r="L523" s="34" t="s">
        <v>1681</v>
      </c>
      <c r="M523" s="36" t="s">
        <v>1194</v>
      </c>
      <c r="N523" s="22"/>
      <c r="O523" s="21"/>
      <c r="P523" s="19">
        <f t="shared" si="45"/>
        <v>0</v>
      </c>
      <c r="Q523" s="19">
        <f t="shared" si="46"/>
        <v>0</v>
      </c>
      <c r="R523" s="19">
        <f t="shared" si="47"/>
        <v>13.934800000000001</v>
      </c>
      <c r="S523" s="19">
        <f t="shared" si="48"/>
        <v>50.527000000000001</v>
      </c>
    </row>
    <row r="524" spans="2:19">
      <c r="B524" s="20">
        <f t="shared" si="44"/>
        <v>522</v>
      </c>
      <c r="C524" s="66">
        <v>4909</v>
      </c>
      <c r="D524" s="65" t="s">
        <v>2040</v>
      </c>
      <c r="E524" s="45" t="s">
        <v>1195</v>
      </c>
      <c r="F524" s="46">
        <v>543</v>
      </c>
      <c r="G524" s="47">
        <v>103</v>
      </c>
      <c r="H524" s="48" t="s">
        <v>1290</v>
      </c>
      <c r="I524" s="49">
        <v>2.1</v>
      </c>
      <c r="J524" s="59" t="s">
        <v>119</v>
      </c>
      <c r="K524" s="50" t="s">
        <v>9</v>
      </c>
      <c r="L524" s="34" t="s">
        <v>1681</v>
      </c>
      <c r="M524" s="36" t="s">
        <v>1196</v>
      </c>
      <c r="N524" s="22"/>
      <c r="O524" s="21"/>
      <c r="P524" s="19">
        <f t="shared" si="45"/>
        <v>0</v>
      </c>
      <c r="Q524" s="19">
        <f t="shared" si="46"/>
        <v>0</v>
      </c>
      <c r="R524" s="19">
        <f t="shared" si="47"/>
        <v>14.008900000000001</v>
      </c>
      <c r="S524" s="19">
        <f t="shared" si="48"/>
        <v>50.570983333333338</v>
      </c>
    </row>
    <row r="525" spans="2:19">
      <c r="B525" s="20">
        <f t="shared" si="44"/>
        <v>523</v>
      </c>
      <c r="C525" s="66">
        <v>5973</v>
      </c>
      <c r="D525" s="65" t="s">
        <v>2039</v>
      </c>
      <c r="E525" s="51" t="s">
        <v>939</v>
      </c>
      <c r="F525" s="46">
        <v>516</v>
      </c>
      <c r="G525" s="47">
        <v>103</v>
      </c>
      <c r="H525" s="48" t="s">
        <v>1658</v>
      </c>
      <c r="I525" s="49">
        <v>7.5</v>
      </c>
      <c r="J525" s="59" t="s">
        <v>1101</v>
      </c>
      <c r="K525" s="50" t="s">
        <v>304</v>
      </c>
      <c r="L525" s="34" t="s">
        <v>1689</v>
      </c>
      <c r="M525" s="36" t="s">
        <v>1197</v>
      </c>
      <c r="N525" s="22"/>
      <c r="O525" s="21"/>
      <c r="P525" s="19">
        <f t="shared" si="45"/>
        <v>0</v>
      </c>
      <c r="Q525" s="19">
        <f t="shared" si="46"/>
        <v>0</v>
      </c>
      <c r="R525" s="19">
        <f t="shared" si="47"/>
        <v>14.483866666666666</v>
      </c>
      <c r="S525" s="19">
        <f t="shared" si="48"/>
        <v>49.810133333333333</v>
      </c>
    </row>
    <row r="526" spans="2:19">
      <c r="B526" s="20">
        <f t="shared" si="44"/>
        <v>524</v>
      </c>
      <c r="C526" s="66">
        <v>4910</v>
      </c>
      <c r="D526" s="65" t="s">
        <v>2038</v>
      </c>
      <c r="E526" s="51" t="s">
        <v>1198</v>
      </c>
      <c r="F526" s="46">
        <v>512</v>
      </c>
      <c r="G526" s="47">
        <v>103</v>
      </c>
      <c r="H526" s="48" t="s">
        <v>1659</v>
      </c>
      <c r="I526" s="49">
        <v>1.4</v>
      </c>
      <c r="J526" s="59" t="s">
        <v>1199</v>
      </c>
      <c r="K526" s="50" t="s">
        <v>70</v>
      </c>
      <c r="L526" s="34" t="s">
        <v>1691</v>
      </c>
      <c r="M526" s="36" t="s">
        <v>1200</v>
      </c>
      <c r="N526" s="22"/>
      <c r="O526" s="21"/>
      <c r="P526" s="19">
        <f t="shared" si="45"/>
        <v>0</v>
      </c>
      <c r="Q526" s="19">
        <f t="shared" si="46"/>
        <v>0</v>
      </c>
      <c r="R526" s="19">
        <f t="shared" si="47"/>
        <v>16.573816666666666</v>
      </c>
      <c r="S526" s="19">
        <f t="shared" si="48"/>
        <v>49.388233333333332</v>
      </c>
    </row>
    <row r="527" spans="2:19">
      <c r="B527" s="20">
        <f t="shared" si="44"/>
        <v>525</v>
      </c>
      <c r="C527" s="66">
        <v>2330</v>
      </c>
      <c r="D527" s="65" t="s">
        <v>2037</v>
      </c>
      <c r="E527" s="45" t="s">
        <v>1201</v>
      </c>
      <c r="F527" s="46">
        <v>511</v>
      </c>
      <c r="G527" s="47">
        <v>103</v>
      </c>
      <c r="H527" s="48" t="s">
        <v>1370</v>
      </c>
      <c r="I527" s="49">
        <v>1.2</v>
      </c>
      <c r="J527" s="59" t="s">
        <v>244</v>
      </c>
      <c r="K527" s="50" t="s">
        <v>23</v>
      </c>
      <c r="L527" s="34" t="s">
        <v>1683</v>
      </c>
      <c r="M527" s="36" t="s">
        <v>1202</v>
      </c>
      <c r="N527" s="22"/>
      <c r="O527" s="21"/>
      <c r="P527" s="19">
        <f t="shared" si="45"/>
        <v>0</v>
      </c>
      <c r="Q527" s="19">
        <f t="shared" si="46"/>
        <v>0</v>
      </c>
      <c r="R527" s="19">
        <f t="shared" si="47"/>
        <v>18.112400000000001</v>
      </c>
      <c r="S527" s="19">
        <f t="shared" si="48"/>
        <v>49.583983333333336</v>
      </c>
    </row>
    <row r="528" spans="2:19">
      <c r="B528" s="20">
        <f t="shared" si="44"/>
        <v>526</v>
      </c>
      <c r="C528" s="66">
        <v>4911</v>
      </c>
      <c r="D528" s="65" t="s">
        <v>2036</v>
      </c>
      <c r="E528" s="45" t="s">
        <v>30</v>
      </c>
      <c r="F528" s="46">
        <v>506</v>
      </c>
      <c r="G528" s="47">
        <v>103</v>
      </c>
      <c r="H528" s="48" t="s">
        <v>1396</v>
      </c>
      <c r="I528" s="49">
        <v>2.5</v>
      </c>
      <c r="J528" s="59" t="s">
        <v>1101</v>
      </c>
      <c r="K528" s="50" t="s">
        <v>304</v>
      </c>
      <c r="L528" s="34" t="s">
        <v>1689</v>
      </c>
      <c r="M528" s="36" t="s">
        <v>1203</v>
      </c>
      <c r="N528" s="22"/>
      <c r="O528" s="21"/>
      <c r="P528" s="19">
        <f t="shared" si="45"/>
        <v>0</v>
      </c>
      <c r="Q528" s="19">
        <f t="shared" si="46"/>
        <v>0</v>
      </c>
      <c r="R528" s="19">
        <f t="shared" si="47"/>
        <v>14.608549999999999</v>
      </c>
      <c r="S528" s="19">
        <f t="shared" si="48"/>
        <v>49.771633333333334</v>
      </c>
    </row>
    <row r="529" spans="2:19">
      <c r="B529" s="20">
        <f t="shared" si="44"/>
        <v>527</v>
      </c>
      <c r="C529" s="66">
        <v>4912</v>
      </c>
      <c r="D529" s="65" t="s">
        <v>2035</v>
      </c>
      <c r="E529" s="51" t="s">
        <v>1207</v>
      </c>
      <c r="F529" s="46">
        <v>377</v>
      </c>
      <c r="G529" s="47">
        <v>103</v>
      </c>
      <c r="H529" s="48" t="s">
        <v>1660</v>
      </c>
      <c r="I529" s="49">
        <v>8.1</v>
      </c>
      <c r="J529" s="59" t="s">
        <v>476</v>
      </c>
      <c r="K529" s="50" t="s">
        <v>9</v>
      </c>
      <c r="L529" s="34" t="s">
        <v>1681</v>
      </c>
      <c r="M529" s="36" t="s">
        <v>1208</v>
      </c>
      <c r="N529" s="22"/>
      <c r="O529" s="21"/>
      <c r="P529" s="19">
        <f t="shared" si="45"/>
        <v>0</v>
      </c>
      <c r="Q529" s="19">
        <f t="shared" si="46"/>
        <v>0</v>
      </c>
      <c r="R529" s="19">
        <f t="shared" si="47"/>
        <v>13.977650000000001</v>
      </c>
      <c r="S529" s="19">
        <f t="shared" si="48"/>
        <v>50.629600000000003</v>
      </c>
    </row>
    <row r="530" spans="2:19">
      <c r="B530" s="20">
        <f t="shared" si="44"/>
        <v>528</v>
      </c>
      <c r="C530" s="66">
        <v>3146</v>
      </c>
      <c r="D530" s="65" t="s">
        <v>2033</v>
      </c>
      <c r="E530" s="51" t="s">
        <v>1209</v>
      </c>
      <c r="F530" s="46">
        <v>892</v>
      </c>
      <c r="G530" s="47">
        <v>102</v>
      </c>
      <c r="H530" s="48" t="s">
        <v>1661</v>
      </c>
      <c r="I530" s="49">
        <v>1.1000000000000001</v>
      </c>
      <c r="J530" s="59" t="s">
        <v>542</v>
      </c>
      <c r="K530" s="50" t="s">
        <v>2</v>
      </c>
      <c r="L530" s="34" t="s">
        <v>1686</v>
      </c>
      <c r="M530" s="36" t="s">
        <v>1210</v>
      </c>
      <c r="N530" s="22"/>
      <c r="O530" s="21"/>
      <c r="P530" s="19">
        <f t="shared" si="45"/>
        <v>0</v>
      </c>
      <c r="Q530" s="19">
        <f t="shared" si="46"/>
        <v>0</v>
      </c>
      <c r="R530" s="19">
        <f t="shared" si="47"/>
        <v>17.108683333333335</v>
      </c>
      <c r="S530" s="19">
        <f t="shared" si="48"/>
        <v>50.058633333333333</v>
      </c>
    </row>
    <row r="531" spans="2:19">
      <c r="B531" s="20">
        <f t="shared" si="44"/>
        <v>529</v>
      </c>
      <c r="C531" s="66">
        <v>3659</v>
      </c>
      <c r="D531" s="65" t="s">
        <v>2032</v>
      </c>
      <c r="E531" s="51" t="s">
        <v>1213</v>
      </c>
      <c r="F531" s="46">
        <v>583</v>
      </c>
      <c r="G531" s="47">
        <v>102</v>
      </c>
      <c r="H531" s="48" t="s">
        <v>1663</v>
      </c>
      <c r="I531" s="49">
        <v>5.9</v>
      </c>
      <c r="J531" s="59" t="s">
        <v>1214</v>
      </c>
      <c r="K531" s="50" t="s">
        <v>330</v>
      </c>
      <c r="L531" s="34" t="s">
        <v>1689</v>
      </c>
      <c r="M531" s="36" t="s">
        <v>1215</v>
      </c>
      <c r="N531" s="22"/>
      <c r="O531" s="21"/>
      <c r="P531" s="19">
        <f t="shared" si="45"/>
        <v>0</v>
      </c>
      <c r="Q531" s="19">
        <f t="shared" si="46"/>
        <v>0</v>
      </c>
      <c r="R531" s="19">
        <f t="shared" si="47"/>
        <v>15.014533333333333</v>
      </c>
      <c r="S531" s="19">
        <f t="shared" si="48"/>
        <v>49.680900000000001</v>
      </c>
    </row>
    <row r="532" spans="2:19">
      <c r="B532" s="20">
        <f t="shared" si="44"/>
        <v>530</v>
      </c>
      <c r="C532" s="66">
        <v>3956</v>
      </c>
      <c r="D532" s="65" t="s">
        <v>2030</v>
      </c>
      <c r="E532" s="51" t="s">
        <v>2031</v>
      </c>
      <c r="F532" s="46">
        <v>498</v>
      </c>
      <c r="G532" s="47">
        <v>102.39999999999998</v>
      </c>
      <c r="H532" s="48" t="s">
        <v>2771</v>
      </c>
      <c r="I532" s="49">
        <v>5.9</v>
      </c>
      <c r="J532" s="59" t="s">
        <v>2029</v>
      </c>
      <c r="K532" s="50" t="s">
        <v>304</v>
      </c>
      <c r="L532" s="34" t="s">
        <v>1689</v>
      </c>
      <c r="M532" s="36" t="s">
        <v>2028</v>
      </c>
      <c r="N532" s="22"/>
      <c r="O532" s="21"/>
      <c r="P532" s="19">
        <f t="shared" si="45"/>
        <v>0</v>
      </c>
      <c r="Q532" s="19">
        <f t="shared" si="46"/>
        <v>0</v>
      </c>
      <c r="R532" s="19">
        <f t="shared" si="47"/>
        <v>14.376433333333333</v>
      </c>
      <c r="S532" s="19">
        <f t="shared" si="48"/>
        <v>49.76455</v>
      </c>
    </row>
    <row r="533" spans="2:19">
      <c r="B533" s="20">
        <f t="shared" si="44"/>
        <v>531</v>
      </c>
      <c r="C533" s="66">
        <v>4914</v>
      </c>
      <c r="D533" s="65" t="s">
        <v>2027</v>
      </c>
      <c r="E533" s="51" t="s">
        <v>1216</v>
      </c>
      <c r="F533" s="46">
        <v>494</v>
      </c>
      <c r="G533" s="47">
        <v>102</v>
      </c>
      <c r="H533" s="48" t="s">
        <v>1664</v>
      </c>
      <c r="I533" s="49">
        <v>3.2</v>
      </c>
      <c r="J533" s="59" t="s">
        <v>349</v>
      </c>
      <c r="K533" s="50" t="s">
        <v>123</v>
      </c>
      <c r="L533" s="34" t="s">
        <v>1683</v>
      </c>
      <c r="M533" s="36" t="s">
        <v>1217</v>
      </c>
      <c r="N533" s="22"/>
      <c r="O533" s="21"/>
      <c r="P533" s="19">
        <f t="shared" si="45"/>
        <v>0</v>
      </c>
      <c r="Q533" s="19">
        <f t="shared" si="46"/>
        <v>0</v>
      </c>
      <c r="R533" s="19">
        <f t="shared" si="47"/>
        <v>17.598483333333331</v>
      </c>
      <c r="S533" s="19">
        <f t="shared" si="48"/>
        <v>50.231950000000005</v>
      </c>
    </row>
    <row r="534" spans="2:19">
      <c r="B534" s="20">
        <f t="shared" si="44"/>
        <v>532</v>
      </c>
      <c r="C534" s="66">
        <v>4915</v>
      </c>
      <c r="D534" s="65" t="s">
        <v>2026</v>
      </c>
      <c r="E534" s="51" t="s">
        <v>767</v>
      </c>
      <c r="F534" s="46">
        <v>486</v>
      </c>
      <c r="G534" s="47">
        <v>102</v>
      </c>
      <c r="H534" s="48" t="s">
        <v>1665</v>
      </c>
      <c r="I534" s="49">
        <v>5.8</v>
      </c>
      <c r="J534" s="59" t="s">
        <v>939</v>
      </c>
      <c r="K534" s="50" t="s">
        <v>304</v>
      </c>
      <c r="L534" s="34" t="s">
        <v>1689</v>
      </c>
      <c r="M534" s="36" t="s">
        <v>1218</v>
      </c>
      <c r="N534" s="22"/>
      <c r="O534" s="21"/>
      <c r="P534" s="19">
        <f t="shared" si="45"/>
        <v>0</v>
      </c>
      <c r="Q534" s="19">
        <f t="shared" si="46"/>
        <v>0</v>
      </c>
      <c r="R534" s="19">
        <f t="shared" si="47"/>
        <v>14.405933333333333</v>
      </c>
      <c r="S534" s="19">
        <f t="shared" si="48"/>
        <v>49.827616666666671</v>
      </c>
    </row>
    <row r="535" spans="2:19">
      <c r="B535" s="20">
        <f t="shared" si="44"/>
        <v>533</v>
      </c>
      <c r="C535" s="66">
        <v>4923</v>
      </c>
      <c r="D535" s="65" t="s">
        <v>2025</v>
      </c>
      <c r="E535" s="45" t="s">
        <v>30</v>
      </c>
      <c r="F535" s="46">
        <v>450</v>
      </c>
      <c r="G535" s="47">
        <v>102</v>
      </c>
      <c r="H535" s="48" t="s">
        <v>1672</v>
      </c>
      <c r="I535" s="49">
        <v>3.2</v>
      </c>
      <c r="J535" s="59" t="s">
        <v>787</v>
      </c>
      <c r="K535" s="50" t="s">
        <v>219</v>
      </c>
      <c r="L535" s="34" t="s">
        <v>1688</v>
      </c>
      <c r="M535" s="36" t="s">
        <v>2024</v>
      </c>
      <c r="N535" s="22"/>
      <c r="O535" s="21"/>
      <c r="P535" s="19">
        <f t="shared" si="45"/>
        <v>0</v>
      </c>
      <c r="Q535" s="19">
        <f t="shared" si="46"/>
        <v>0</v>
      </c>
      <c r="R535" s="19">
        <f t="shared" si="47"/>
        <v>15.568299999999999</v>
      </c>
      <c r="S535" s="19">
        <f t="shared" si="48"/>
        <v>50.394399999999997</v>
      </c>
    </row>
    <row r="536" spans="2:19">
      <c r="B536" s="20">
        <f t="shared" si="44"/>
        <v>534</v>
      </c>
      <c r="C536" s="66">
        <v>4916</v>
      </c>
      <c r="D536" s="65" t="s">
        <v>2022</v>
      </c>
      <c r="E536" s="51" t="s">
        <v>1221</v>
      </c>
      <c r="F536" s="46">
        <v>941.8</v>
      </c>
      <c r="G536" s="47">
        <v>100.79999999999995</v>
      </c>
      <c r="H536" s="48" t="s">
        <v>1667</v>
      </c>
      <c r="I536" s="49">
        <v>3.1</v>
      </c>
      <c r="J536" s="59" t="s">
        <v>28</v>
      </c>
      <c r="K536" s="50" t="s">
        <v>31</v>
      </c>
      <c r="L536" s="34" t="s">
        <v>1693</v>
      </c>
      <c r="M536" s="36" t="s">
        <v>1222</v>
      </c>
      <c r="N536" s="22"/>
      <c r="O536" s="21"/>
      <c r="P536" s="19">
        <f t="shared" si="45"/>
        <v>0</v>
      </c>
      <c r="Q536" s="19">
        <f t="shared" si="46"/>
        <v>0</v>
      </c>
      <c r="R536" s="19">
        <f t="shared" si="47"/>
        <v>13.919749999999999</v>
      </c>
      <c r="S536" s="19">
        <f t="shared" si="48"/>
        <v>48.938783333333333</v>
      </c>
    </row>
    <row r="537" spans="2:19">
      <c r="B537" s="20">
        <f t="shared" si="44"/>
        <v>535</v>
      </c>
      <c r="C537" s="66">
        <v>4885</v>
      </c>
      <c r="D537" s="65" t="s">
        <v>2021</v>
      </c>
      <c r="E537" s="51" t="s">
        <v>1123</v>
      </c>
      <c r="F537" s="46">
        <v>839</v>
      </c>
      <c r="G537" s="47">
        <v>101</v>
      </c>
      <c r="H537" s="48" t="s">
        <v>1637</v>
      </c>
      <c r="I537" s="49">
        <v>1.2</v>
      </c>
      <c r="J537" s="59" t="s">
        <v>62</v>
      </c>
      <c r="K537" s="50" t="s">
        <v>64</v>
      </c>
      <c r="L537" s="34" t="s">
        <v>1688</v>
      </c>
      <c r="M537" s="36" t="s">
        <v>1124</v>
      </c>
      <c r="N537" s="22"/>
      <c r="O537" s="21"/>
      <c r="P537" s="19">
        <f t="shared" si="45"/>
        <v>0</v>
      </c>
      <c r="Q537" s="19">
        <f t="shared" si="46"/>
        <v>0</v>
      </c>
      <c r="R537" s="19">
        <f t="shared" si="47"/>
        <v>15.998049999999999</v>
      </c>
      <c r="S537" s="19">
        <f t="shared" si="48"/>
        <v>50.668549999999996</v>
      </c>
    </row>
    <row r="538" spans="2:19">
      <c r="B538" s="20">
        <f t="shared" si="44"/>
        <v>536</v>
      </c>
      <c r="C538" s="66">
        <v>4181</v>
      </c>
      <c r="D538" s="65" t="s">
        <v>2020</v>
      </c>
      <c r="E538" s="51" t="s">
        <v>1224</v>
      </c>
      <c r="F538" s="46">
        <v>776</v>
      </c>
      <c r="G538" s="47">
        <v>101</v>
      </c>
      <c r="H538" s="48" t="s">
        <v>1669</v>
      </c>
      <c r="I538" s="49">
        <v>2.5</v>
      </c>
      <c r="J538" s="59" t="s">
        <v>1225</v>
      </c>
      <c r="K538" s="50" t="s">
        <v>31</v>
      </c>
      <c r="L538" s="34" t="s">
        <v>1693</v>
      </c>
      <c r="M538" s="36" t="s">
        <v>1226</v>
      </c>
      <c r="N538" s="22"/>
      <c r="O538" s="21"/>
      <c r="P538" s="19">
        <f t="shared" si="45"/>
        <v>0</v>
      </c>
      <c r="Q538" s="19">
        <f t="shared" si="46"/>
        <v>0</v>
      </c>
      <c r="R538" s="19">
        <f t="shared" si="47"/>
        <v>14.336333333333334</v>
      </c>
      <c r="S538" s="19">
        <f t="shared" si="48"/>
        <v>48.776266666666665</v>
      </c>
    </row>
    <row r="539" spans="2:19" s="29" customFormat="1">
      <c r="B539" s="20">
        <f t="shared" si="44"/>
        <v>537</v>
      </c>
      <c r="C539" s="66">
        <v>4452</v>
      </c>
      <c r="D539" s="65" t="s">
        <v>2019</v>
      </c>
      <c r="E539" s="45" t="s">
        <v>402</v>
      </c>
      <c r="F539" s="46">
        <v>760</v>
      </c>
      <c r="G539" s="47">
        <v>101</v>
      </c>
      <c r="H539" s="48" t="s">
        <v>1670</v>
      </c>
      <c r="I539" s="49">
        <v>6.6</v>
      </c>
      <c r="J539" s="59" t="s">
        <v>92</v>
      </c>
      <c r="K539" s="50" t="s">
        <v>94</v>
      </c>
      <c r="L539" s="34" t="s">
        <v>1693</v>
      </c>
      <c r="M539" s="36" t="s">
        <v>1227</v>
      </c>
      <c r="N539" s="22"/>
      <c r="O539" s="21"/>
      <c r="P539" s="19">
        <f t="shared" ref="P539:P548" si="49">IF(R539=0,VALUE(MID(M539,14,2))+VALUE(MID(M539,18,2))/60+VALUE(MID(M539,21,3))/1000/60,0)</f>
        <v>0</v>
      </c>
      <c r="Q539" s="19">
        <f t="shared" ref="Q539:Q548" si="50">IF(R539=0,VALUE(MID(M539,2,2))+VALUE(MID(M539,6,2))/60+VALUE(MID(M539,9,3))/1000/60,0)</f>
        <v>0</v>
      </c>
      <c r="R539" s="19">
        <f t="shared" ref="R539:R548" si="51">IF(N539="",VALUE(MID(M539,14,2))+VALUE(MID(M539,18,2))/60+VALUE(MID(M539,21,3))/1000/60,0)</f>
        <v>15.3375</v>
      </c>
      <c r="S539" s="19">
        <f t="shared" ref="S539:S548" si="52">IF(N539="",VALUE(MID(M539,2,2))+VALUE(MID(M539,6,2))/60+VALUE(MID(M539,9,3))/1000/60,0)</f>
        <v>49.154466666666664</v>
      </c>
    </row>
    <row r="540" spans="2:19" s="29" customFormat="1">
      <c r="B540" s="20">
        <f t="shared" si="44"/>
        <v>538</v>
      </c>
      <c r="C540" s="66">
        <v>4918</v>
      </c>
      <c r="D540" s="65" t="s">
        <v>2018</v>
      </c>
      <c r="E540" s="51" t="s">
        <v>1228</v>
      </c>
      <c r="F540" s="46">
        <v>744</v>
      </c>
      <c r="G540" s="47">
        <v>101</v>
      </c>
      <c r="H540" s="48" t="s">
        <v>2780</v>
      </c>
      <c r="I540" s="49">
        <v>2.4</v>
      </c>
      <c r="J540" s="59" t="s">
        <v>1229</v>
      </c>
      <c r="K540" s="50" t="s">
        <v>103</v>
      </c>
      <c r="L540" s="34" t="s">
        <v>1685</v>
      </c>
      <c r="M540" s="36" t="s">
        <v>1230</v>
      </c>
      <c r="N540" s="22"/>
      <c r="O540" s="21"/>
      <c r="P540" s="19">
        <f t="shared" si="49"/>
        <v>0</v>
      </c>
      <c r="Q540" s="19">
        <f t="shared" si="50"/>
        <v>0</v>
      </c>
      <c r="R540" s="19">
        <f t="shared" si="51"/>
        <v>13.149649999999999</v>
      </c>
      <c r="S540" s="19">
        <f t="shared" si="52"/>
        <v>50.269999999999996</v>
      </c>
    </row>
    <row r="541" spans="2:19" s="29" customFormat="1">
      <c r="B541" s="20">
        <f t="shared" si="44"/>
        <v>539</v>
      </c>
      <c r="C541" s="66">
        <v>4919</v>
      </c>
      <c r="D541" s="65" t="s">
        <v>2017</v>
      </c>
      <c r="E541" s="45" t="s">
        <v>1231</v>
      </c>
      <c r="F541" s="46">
        <v>717</v>
      </c>
      <c r="G541" s="47">
        <v>101</v>
      </c>
      <c r="H541" s="48" t="s">
        <v>1270</v>
      </c>
      <c r="I541" s="49">
        <v>2.1</v>
      </c>
      <c r="J541" s="59" t="s">
        <v>1232</v>
      </c>
      <c r="K541" s="50" t="s">
        <v>34</v>
      </c>
      <c r="L541" s="34" t="s">
        <v>1685</v>
      </c>
      <c r="M541" s="36" t="s">
        <v>1233</v>
      </c>
      <c r="N541" s="22"/>
      <c r="O541" s="21"/>
      <c r="P541" s="19">
        <f t="shared" si="49"/>
        <v>0</v>
      </c>
      <c r="Q541" s="19">
        <f t="shared" si="50"/>
        <v>0</v>
      </c>
      <c r="R541" s="19">
        <f t="shared" si="51"/>
        <v>12.963766666666666</v>
      </c>
      <c r="S541" s="19">
        <f t="shared" si="52"/>
        <v>50.205600000000004</v>
      </c>
    </row>
    <row r="542" spans="2:19" s="29" customFormat="1">
      <c r="B542" s="20">
        <f t="shared" si="44"/>
        <v>540</v>
      </c>
      <c r="C542" s="66">
        <v>5980</v>
      </c>
      <c r="D542" s="65" t="s">
        <v>2015</v>
      </c>
      <c r="E542" s="45" t="s">
        <v>2016</v>
      </c>
      <c r="F542" s="46">
        <v>627</v>
      </c>
      <c r="G542" s="47">
        <v>101.39999999999998</v>
      </c>
      <c r="H542" s="48" t="s">
        <v>1270</v>
      </c>
      <c r="I542" s="49">
        <v>9.5</v>
      </c>
      <c r="J542" s="59" t="s">
        <v>2014</v>
      </c>
      <c r="K542" s="50" t="s">
        <v>304</v>
      </c>
      <c r="L542" s="34" t="s">
        <v>1689</v>
      </c>
      <c r="M542" s="36" t="s">
        <v>2013</v>
      </c>
      <c r="N542" s="22"/>
      <c r="O542" s="21"/>
      <c r="P542" s="19">
        <f t="shared" si="49"/>
        <v>0</v>
      </c>
      <c r="Q542" s="19">
        <f t="shared" si="50"/>
        <v>0</v>
      </c>
      <c r="R542" s="19">
        <f t="shared" si="51"/>
        <v>14.253133333333333</v>
      </c>
      <c r="S542" s="19">
        <f t="shared" si="52"/>
        <v>49.565483333333333</v>
      </c>
    </row>
    <row r="543" spans="2:19" s="29" customFormat="1">
      <c r="B543" s="20">
        <f t="shared" si="44"/>
        <v>541</v>
      </c>
      <c r="C543" s="66">
        <v>5974</v>
      </c>
      <c r="D543" s="65" t="s">
        <v>2011</v>
      </c>
      <c r="E543" s="51" t="s">
        <v>2012</v>
      </c>
      <c r="F543" s="46">
        <v>615</v>
      </c>
      <c r="G543" s="47">
        <v>101</v>
      </c>
      <c r="H543" s="48" t="s">
        <v>2772</v>
      </c>
      <c r="I543" s="49">
        <v>5.2</v>
      </c>
      <c r="J543" s="59" t="s">
        <v>2010</v>
      </c>
      <c r="K543" s="50" t="s">
        <v>94</v>
      </c>
      <c r="L543" s="34" t="s">
        <v>1693</v>
      </c>
      <c r="M543" s="36" t="s">
        <v>2009</v>
      </c>
      <c r="N543" s="22"/>
      <c r="O543" s="21"/>
      <c r="P543" s="19">
        <f t="shared" si="49"/>
        <v>0</v>
      </c>
      <c r="Q543" s="19">
        <f t="shared" si="50"/>
        <v>0</v>
      </c>
      <c r="R543" s="19">
        <f t="shared" si="51"/>
        <v>14.988866666666667</v>
      </c>
      <c r="S543" s="19">
        <f t="shared" si="52"/>
        <v>49.030416666666667</v>
      </c>
    </row>
    <row r="544" spans="2:19" s="29" customFormat="1">
      <c r="B544" s="20">
        <f t="shared" si="44"/>
        <v>542</v>
      </c>
      <c r="C544" s="66">
        <v>4083</v>
      </c>
      <c r="D544" s="65" t="s">
        <v>2008</v>
      </c>
      <c r="E544" s="51" t="s">
        <v>5</v>
      </c>
      <c r="F544" s="46">
        <v>539</v>
      </c>
      <c r="G544" s="47">
        <v>101</v>
      </c>
      <c r="H544" s="48" t="s">
        <v>1671</v>
      </c>
      <c r="I544" s="49">
        <v>1.8</v>
      </c>
      <c r="J544" s="59" t="s">
        <v>326</v>
      </c>
      <c r="K544" s="50" t="s">
        <v>77</v>
      </c>
      <c r="L544" s="34" t="s">
        <v>1689</v>
      </c>
      <c r="M544" s="36" t="s">
        <v>1234</v>
      </c>
      <c r="N544" s="22"/>
      <c r="O544" s="21"/>
      <c r="P544" s="19">
        <f t="shared" si="49"/>
        <v>0</v>
      </c>
      <c r="Q544" s="19">
        <f t="shared" si="50"/>
        <v>0</v>
      </c>
      <c r="R544" s="19">
        <f t="shared" si="51"/>
        <v>13.959299999999999</v>
      </c>
      <c r="S544" s="19">
        <f t="shared" si="52"/>
        <v>49.820233333333334</v>
      </c>
    </row>
    <row r="545" spans="1:19" s="29" customFormat="1">
      <c r="B545" s="20">
        <f t="shared" si="44"/>
        <v>543</v>
      </c>
      <c r="C545" s="66">
        <v>4921</v>
      </c>
      <c r="D545" s="65" t="s">
        <v>2007</v>
      </c>
      <c r="E545" s="45" t="s">
        <v>1235</v>
      </c>
      <c r="F545" s="46">
        <v>530</v>
      </c>
      <c r="G545" s="47">
        <v>101</v>
      </c>
      <c r="H545" s="48" t="s">
        <v>1270</v>
      </c>
      <c r="I545" s="49">
        <v>3</v>
      </c>
      <c r="J545" s="59" t="s">
        <v>237</v>
      </c>
      <c r="K545" s="50" t="s">
        <v>9</v>
      </c>
      <c r="L545" s="34" t="s">
        <v>1681</v>
      </c>
      <c r="M545" s="36" t="s">
        <v>1236</v>
      </c>
      <c r="N545" s="22"/>
      <c r="O545" s="21"/>
      <c r="P545" s="19">
        <f t="shared" si="49"/>
        <v>0</v>
      </c>
      <c r="Q545" s="19">
        <f t="shared" si="50"/>
        <v>0</v>
      </c>
      <c r="R545" s="19">
        <f t="shared" si="51"/>
        <v>14.284483333333334</v>
      </c>
      <c r="S545" s="19">
        <f t="shared" si="52"/>
        <v>50.793866666666666</v>
      </c>
    </row>
    <row r="546" spans="1:19" s="29" customFormat="1">
      <c r="B546" s="20">
        <f t="shared" si="44"/>
        <v>544</v>
      </c>
      <c r="C546" s="66">
        <v>2863</v>
      </c>
      <c r="D546" s="65" t="s">
        <v>2002</v>
      </c>
      <c r="E546" s="45" t="s">
        <v>301</v>
      </c>
      <c r="F546" s="46">
        <v>836.31</v>
      </c>
      <c r="G546" s="47">
        <v>100</v>
      </c>
      <c r="H546" s="48" t="s">
        <v>1287</v>
      </c>
      <c r="I546" s="49">
        <v>6.4</v>
      </c>
      <c r="J546" s="59" t="s">
        <v>1240</v>
      </c>
      <c r="K546" s="50" t="s">
        <v>139</v>
      </c>
      <c r="L546" s="34" t="s">
        <v>1687</v>
      </c>
      <c r="M546" s="36" t="s">
        <v>1241</v>
      </c>
      <c r="N546" s="22"/>
      <c r="O546" s="21"/>
      <c r="P546" s="19">
        <f t="shared" si="49"/>
        <v>0</v>
      </c>
      <c r="Q546" s="19">
        <f t="shared" si="50"/>
        <v>0</v>
      </c>
      <c r="R546" s="19">
        <f t="shared" si="51"/>
        <v>15.244066666666665</v>
      </c>
      <c r="S546" s="19">
        <f t="shared" si="52"/>
        <v>50.76038333333333</v>
      </c>
    </row>
    <row r="547" spans="1:19" s="29" customFormat="1">
      <c r="B547" s="20">
        <f t="shared" si="44"/>
        <v>545</v>
      </c>
      <c r="C547" s="66">
        <v>4924</v>
      </c>
      <c r="D547" s="65" t="s">
        <v>2001</v>
      </c>
      <c r="E547" s="51" t="s">
        <v>1242</v>
      </c>
      <c r="F547" s="46">
        <v>827.7</v>
      </c>
      <c r="G547" s="47">
        <v>99.700000000000045</v>
      </c>
      <c r="H547" s="48" t="s">
        <v>1673</v>
      </c>
      <c r="I547" s="49">
        <v>3.5</v>
      </c>
      <c r="J547" s="59" t="s">
        <v>1243</v>
      </c>
      <c r="K547" s="50" t="s">
        <v>31</v>
      </c>
      <c r="L547" s="34" t="s">
        <v>1693</v>
      </c>
      <c r="M547" s="36" t="s">
        <v>1244</v>
      </c>
      <c r="N547" s="22"/>
      <c r="O547" s="21"/>
      <c r="P547" s="19">
        <f t="shared" si="49"/>
        <v>0</v>
      </c>
      <c r="Q547" s="19">
        <f t="shared" si="50"/>
        <v>0</v>
      </c>
      <c r="R547" s="19">
        <f t="shared" si="51"/>
        <v>13.753716666666667</v>
      </c>
      <c r="S547" s="19">
        <f t="shared" si="52"/>
        <v>49.125700000000002</v>
      </c>
    </row>
    <row r="548" spans="1:19" s="29" customFormat="1">
      <c r="B548" s="20">
        <f t="shared" si="44"/>
        <v>546</v>
      </c>
      <c r="C548" s="66">
        <v>4372</v>
      </c>
      <c r="D548" s="65" t="s">
        <v>2000</v>
      </c>
      <c r="E548" s="45" t="s">
        <v>1980</v>
      </c>
      <c r="F548" s="46">
        <v>805</v>
      </c>
      <c r="G548" s="47">
        <v>100</v>
      </c>
      <c r="H548" s="48" t="s">
        <v>2773</v>
      </c>
      <c r="I548" s="49">
        <v>4.5</v>
      </c>
      <c r="J548" s="59" t="s">
        <v>569</v>
      </c>
      <c r="K548" s="50" t="s">
        <v>77</v>
      </c>
      <c r="L548" s="34" t="s">
        <v>1692</v>
      </c>
      <c r="M548" s="36" t="s">
        <v>1981</v>
      </c>
      <c r="N548" s="22"/>
      <c r="O548" s="21"/>
      <c r="P548" s="19">
        <f t="shared" si="49"/>
        <v>0</v>
      </c>
      <c r="Q548" s="19">
        <f t="shared" si="50"/>
        <v>0</v>
      </c>
      <c r="R548" s="19">
        <f t="shared" si="51"/>
        <v>13.728300000000001</v>
      </c>
      <c r="S548" s="19">
        <f t="shared" si="52"/>
        <v>49.592883333333333</v>
      </c>
    </row>
    <row r="549" spans="1:19">
      <c r="B549" s="20">
        <f t="shared" si="44"/>
        <v>547</v>
      </c>
      <c r="C549" s="66">
        <v>4926</v>
      </c>
      <c r="D549" s="65" t="s">
        <v>1999</v>
      </c>
      <c r="E549" s="45" t="s">
        <v>637</v>
      </c>
      <c r="F549" s="46">
        <v>668</v>
      </c>
      <c r="G549" s="47">
        <v>100</v>
      </c>
      <c r="H549" s="48" t="s">
        <v>1307</v>
      </c>
      <c r="I549" s="49">
        <v>1.6</v>
      </c>
      <c r="J549" s="59" t="s">
        <v>481</v>
      </c>
      <c r="K549" s="50" t="s">
        <v>53</v>
      </c>
      <c r="L549" s="34" t="s">
        <v>1681</v>
      </c>
      <c r="M549" s="36" t="s">
        <v>1245</v>
      </c>
      <c r="N549" s="22"/>
      <c r="O549" s="21"/>
      <c r="P549" s="19">
        <f t="shared" si="45"/>
        <v>0</v>
      </c>
      <c r="Q549" s="19">
        <f t="shared" si="46"/>
        <v>0</v>
      </c>
      <c r="R549" s="19">
        <f t="shared" si="47"/>
        <v>14.533016666666667</v>
      </c>
      <c r="S549" s="19">
        <f t="shared" si="48"/>
        <v>50.824883333333339</v>
      </c>
    </row>
    <row r="550" spans="1:19">
      <c r="B550" s="20">
        <f t="shared" si="44"/>
        <v>548</v>
      </c>
      <c r="C550" s="66">
        <v>4403</v>
      </c>
      <c r="D550" s="65" t="s">
        <v>1998</v>
      </c>
      <c r="E550" s="51" t="s">
        <v>1246</v>
      </c>
      <c r="F550" s="46">
        <v>662.2</v>
      </c>
      <c r="G550" s="47">
        <v>99.700000000000045</v>
      </c>
      <c r="H550" s="48" t="s">
        <v>1674</v>
      </c>
      <c r="I550" s="49">
        <v>8.8000000000000007</v>
      </c>
      <c r="J550" s="59" t="s">
        <v>759</v>
      </c>
      <c r="K550" s="50" t="s">
        <v>642</v>
      </c>
      <c r="L550" s="34" t="s">
        <v>1690</v>
      </c>
      <c r="M550" s="36" t="s">
        <v>1247</v>
      </c>
      <c r="N550" s="22"/>
      <c r="O550" s="21"/>
      <c r="P550" s="19">
        <f t="shared" si="45"/>
        <v>0</v>
      </c>
      <c r="Q550" s="19">
        <f t="shared" si="46"/>
        <v>0</v>
      </c>
      <c r="R550" s="19">
        <f t="shared" si="47"/>
        <v>16.057716666666668</v>
      </c>
      <c r="S550" s="19">
        <f t="shared" si="48"/>
        <v>49.417333333333332</v>
      </c>
    </row>
    <row r="551" spans="1:19">
      <c r="B551" s="20">
        <f t="shared" si="44"/>
        <v>549</v>
      </c>
      <c r="C551" s="66">
        <v>4243</v>
      </c>
      <c r="D551" s="65" t="s">
        <v>1996</v>
      </c>
      <c r="E551" s="51" t="s">
        <v>1997</v>
      </c>
      <c r="F551" s="46">
        <v>589.85</v>
      </c>
      <c r="G551" s="47">
        <v>100.35000000000002</v>
      </c>
      <c r="H551" s="48" t="s">
        <v>1272</v>
      </c>
      <c r="I551" s="49">
        <v>2.7</v>
      </c>
      <c r="J551" s="59" t="s">
        <v>1995</v>
      </c>
      <c r="K551" s="50" t="s">
        <v>333</v>
      </c>
      <c r="L551" s="34" t="s">
        <v>1691</v>
      </c>
      <c r="M551" s="36" t="s">
        <v>1994</v>
      </c>
      <c r="N551" s="22"/>
      <c r="O551" s="21"/>
      <c r="P551" s="19">
        <f t="shared" si="45"/>
        <v>0</v>
      </c>
      <c r="Q551" s="19">
        <f t="shared" si="46"/>
        <v>0</v>
      </c>
      <c r="R551" s="19">
        <f t="shared" si="47"/>
        <v>16.627166666666668</v>
      </c>
      <c r="S551" s="19">
        <f t="shared" si="48"/>
        <v>49.586033333333333</v>
      </c>
    </row>
    <row r="552" spans="1:19">
      <c r="B552" s="20">
        <f t="shared" si="44"/>
        <v>550</v>
      </c>
      <c r="C552" s="66">
        <v>5977</v>
      </c>
      <c r="D552" s="65" t="s">
        <v>1992</v>
      </c>
      <c r="E552" s="51" t="s">
        <v>1993</v>
      </c>
      <c r="F552" s="46">
        <v>577</v>
      </c>
      <c r="G552" s="47">
        <v>100</v>
      </c>
      <c r="H552" s="48" t="s">
        <v>1272</v>
      </c>
      <c r="I552" s="49">
        <v>15.2</v>
      </c>
      <c r="J552" s="59" t="s">
        <v>1991</v>
      </c>
      <c r="K552" s="50" t="s">
        <v>174</v>
      </c>
      <c r="L552" s="34" t="s">
        <v>1693</v>
      </c>
      <c r="M552" s="36" t="s">
        <v>1990</v>
      </c>
      <c r="N552" s="22"/>
      <c r="O552" s="21"/>
      <c r="P552" s="19">
        <f t="shared" si="45"/>
        <v>0</v>
      </c>
      <c r="Q552" s="19">
        <f t="shared" si="46"/>
        <v>0</v>
      </c>
      <c r="R552" s="19">
        <f t="shared" si="47"/>
        <v>14.444716666666666</v>
      </c>
      <c r="S552" s="19">
        <f t="shared" si="48"/>
        <v>49.097766666666672</v>
      </c>
    </row>
    <row r="553" spans="1:19">
      <c r="B553" s="20">
        <f t="shared" si="44"/>
        <v>551</v>
      </c>
      <c r="C553" s="66">
        <v>4927</v>
      </c>
      <c r="D553" s="65" t="s">
        <v>1989</v>
      </c>
      <c r="E553" s="51" t="s">
        <v>1248</v>
      </c>
      <c r="F553" s="46">
        <v>532.4</v>
      </c>
      <c r="G553" s="47">
        <v>99.899999999999977</v>
      </c>
      <c r="H553" s="48" t="s">
        <v>1675</v>
      </c>
      <c r="I553" s="49">
        <v>10.4</v>
      </c>
      <c r="J553" s="59" t="s">
        <v>1249</v>
      </c>
      <c r="K553" s="50" t="s">
        <v>174</v>
      </c>
      <c r="L553" s="34" t="s">
        <v>1693</v>
      </c>
      <c r="M553" s="36" t="s">
        <v>1250</v>
      </c>
      <c r="N553" s="22"/>
      <c r="O553" s="21"/>
      <c r="P553" s="19">
        <f t="shared" si="45"/>
        <v>0</v>
      </c>
      <c r="Q553" s="19">
        <f t="shared" si="46"/>
        <v>0</v>
      </c>
      <c r="R553" s="19">
        <f t="shared" si="47"/>
        <v>14.638666666666666</v>
      </c>
      <c r="S553" s="19">
        <f t="shared" si="48"/>
        <v>49.304583333333333</v>
      </c>
    </row>
    <row r="554" spans="1:19">
      <c r="B554" s="20">
        <f t="shared" si="44"/>
        <v>552</v>
      </c>
      <c r="C554" s="66">
        <v>4862</v>
      </c>
      <c r="D554" s="65" t="s">
        <v>1988</v>
      </c>
      <c r="E554" s="45" t="s">
        <v>1030</v>
      </c>
      <c r="F554" s="46">
        <v>531</v>
      </c>
      <c r="G554" s="47">
        <v>100</v>
      </c>
      <c r="H554" s="48" t="s">
        <v>1270</v>
      </c>
      <c r="I554" s="49">
        <v>2.2000000000000002</v>
      </c>
      <c r="J554" s="59" t="s">
        <v>439</v>
      </c>
      <c r="K554" s="50" t="s">
        <v>379</v>
      </c>
      <c r="L554" s="34" t="s">
        <v>1681</v>
      </c>
      <c r="M554" s="36" t="s">
        <v>1031</v>
      </c>
      <c r="N554" s="22"/>
      <c r="O554" s="21"/>
      <c r="P554" s="19">
        <f t="shared" si="45"/>
        <v>0</v>
      </c>
      <c r="Q554" s="19">
        <f t="shared" si="46"/>
        <v>0</v>
      </c>
      <c r="R554" s="19">
        <f t="shared" si="47"/>
        <v>14.405483333333335</v>
      </c>
      <c r="S554" s="19">
        <f t="shared" si="48"/>
        <v>50.997283333333336</v>
      </c>
    </row>
    <row r="555" spans="1:19" s="29" customFormat="1">
      <c r="B555" s="20">
        <f t="shared" si="44"/>
        <v>553</v>
      </c>
      <c r="C555" s="66">
        <v>4922</v>
      </c>
      <c r="D555" s="65" t="s">
        <v>1987</v>
      </c>
      <c r="E555" s="45" t="s">
        <v>1237</v>
      </c>
      <c r="F555" s="46">
        <v>504</v>
      </c>
      <c r="G555" s="47">
        <v>100</v>
      </c>
      <c r="H555" s="48" t="s">
        <v>1290</v>
      </c>
      <c r="I555" s="49">
        <v>1.6</v>
      </c>
      <c r="J555" s="59" t="s">
        <v>1238</v>
      </c>
      <c r="K555" s="50" t="s">
        <v>115</v>
      </c>
      <c r="L555" s="34" t="s">
        <v>1692</v>
      </c>
      <c r="M555" s="36" t="s">
        <v>1239</v>
      </c>
      <c r="N555" s="22"/>
      <c r="O555" s="21"/>
      <c r="P555" s="19">
        <f t="shared" si="45"/>
        <v>0</v>
      </c>
      <c r="Q555" s="19">
        <f t="shared" si="46"/>
        <v>0</v>
      </c>
      <c r="R555" s="19">
        <f t="shared" si="47"/>
        <v>13.736316666666665</v>
      </c>
      <c r="S555" s="19">
        <f t="shared" si="48"/>
        <v>49.935199999999995</v>
      </c>
    </row>
    <row r="556" spans="1:19" s="29" customFormat="1">
      <c r="B556" s="20">
        <f t="shared" si="44"/>
        <v>554</v>
      </c>
      <c r="C556" s="66">
        <v>4902</v>
      </c>
      <c r="D556" s="65" t="s">
        <v>1986</v>
      </c>
      <c r="E556" s="45" t="s">
        <v>526</v>
      </c>
      <c r="F556" s="46">
        <v>492</v>
      </c>
      <c r="G556" s="47">
        <v>100</v>
      </c>
      <c r="H556" s="48" t="s">
        <v>1484</v>
      </c>
      <c r="I556" s="49">
        <v>2.1</v>
      </c>
      <c r="J556" s="59" t="s">
        <v>235</v>
      </c>
      <c r="K556" s="50" t="s">
        <v>60</v>
      </c>
      <c r="L556" s="34" t="s">
        <v>1687</v>
      </c>
      <c r="M556" s="36" t="s">
        <v>1179</v>
      </c>
      <c r="N556" s="22"/>
      <c r="O556" s="21"/>
      <c r="P556" s="19">
        <f t="shared" si="45"/>
        <v>0</v>
      </c>
      <c r="Q556" s="19">
        <f t="shared" si="46"/>
        <v>0</v>
      </c>
      <c r="R556" s="19">
        <f t="shared" si="47"/>
        <v>14.606199999999999</v>
      </c>
      <c r="S556" s="19">
        <f t="shared" si="48"/>
        <v>50.759766666666664</v>
      </c>
    </row>
    <row r="557" spans="1:19" s="29" customFormat="1">
      <c r="B557" s="20">
        <f t="shared" si="44"/>
        <v>555</v>
      </c>
      <c r="C557" s="66">
        <v>4577</v>
      </c>
      <c r="D557" s="65" t="s">
        <v>1985</v>
      </c>
      <c r="E557" s="45" t="s">
        <v>1035</v>
      </c>
      <c r="F557" s="46">
        <v>453</v>
      </c>
      <c r="G557" s="47">
        <v>100</v>
      </c>
      <c r="H557" s="48" t="s">
        <v>1613</v>
      </c>
      <c r="I557" s="49">
        <v>3.7</v>
      </c>
      <c r="J557" s="59" t="s">
        <v>310</v>
      </c>
      <c r="K557" s="50" t="s">
        <v>60</v>
      </c>
      <c r="L557" s="34" t="s">
        <v>1687</v>
      </c>
      <c r="M557" s="36" t="s">
        <v>1206</v>
      </c>
      <c r="N557" s="22"/>
      <c r="O557" s="21"/>
      <c r="P557" s="19">
        <f t="shared" si="45"/>
        <v>0</v>
      </c>
      <c r="Q557" s="19">
        <f t="shared" si="46"/>
        <v>0</v>
      </c>
      <c r="R557" s="19">
        <f t="shared" si="47"/>
        <v>14.702383333333332</v>
      </c>
      <c r="S557" s="19">
        <f t="shared" si="48"/>
        <v>50.593466666666671</v>
      </c>
    </row>
    <row r="558" spans="1:19">
      <c r="B558" s="20">
        <f t="shared" si="44"/>
        <v>556</v>
      </c>
      <c r="C558" s="66">
        <v>3554</v>
      </c>
      <c r="D558" s="65" t="s">
        <v>1984</v>
      </c>
      <c r="E558" s="51" t="s">
        <v>997</v>
      </c>
      <c r="F558" s="46">
        <v>394.2</v>
      </c>
      <c r="G558" s="47">
        <v>99.699999999999989</v>
      </c>
      <c r="H558" s="48" t="s">
        <v>1449</v>
      </c>
      <c r="I558" s="49">
        <v>5.4</v>
      </c>
      <c r="J558" s="59" t="s">
        <v>1251</v>
      </c>
      <c r="K558" s="50" t="s">
        <v>403</v>
      </c>
      <c r="L558" s="34" t="s">
        <v>1691</v>
      </c>
      <c r="M558" s="36" t="s">
        <v>1252</v>
      </c>
      <c r="N558" s="22"/>
      <c r="O558" s="21"/>
      <c r="P558" s="19">
        <f t="shared" si="45"/>
        <v>0</v>
      </c>
      <c r="Q558" s="19">
        <f t="shared" si="46"/>
        <v>0</v>
      </c>
      <c r="R558" s="19">
        <f t="shared" si="47"/>
        <v>16.984433333333335</v>
      </c>
      <c r="S558" s="19">
        <f t="shared" si="48"/>
        <v>49.197399999999995</v>
      </c>
    </row>
    <row r="559" spans="1:19">
      <c r="B559" s="23">
        <f t="shared" si="44"/>
        <v>557</v>
      </c>
      <c r="C559" s="69">
        <v>4929</v>
      </c>
      <c r="D559" s="70" t="s">
        <v>1983</v>
      </c>
      <c r="E559" s="71" t="s">
        <v>676</v>
      </c>
      <c r="F559" s="24">
        <v>378</v>
      </c>
      <c r="G559" s="25">
        <v>100</v>
      </c>
      <c r="H559" s="58" t="s">
        <v>1676</v>
      </c>
      <c r="I559" s="52">
        <v>2.8</v>
      </c>
      <c r="J559" s="72" t="s">
        <v>1032</v>
      </c>
      <c r="K559" s="53" t="s">
        <v>60</v>
      </c>
      <c r="L559" s="35" t="s">
        <v>1687</v>
      </c>
      <c r="M559" s="37" t="s">
        <v>1253</v>
      </c>
      <c r="N559" s="26"/>
      <c r="O559" s="27"/>
      <c r="P559" s="19">
        <f t="shared" si="45"/>
        <v>0</v>
      </c>
      <c r="Q559" s="19">
        <f t="shared" si="46"/>
        <v>0</v>
      </c>
      <c r="R559" s="19">
        <f t="shared" si="47"/>
        <v>14.570549999999999</v>
      </c>
      <c r="S559" s="19">
        <f t="shared" si="48"/>
        <v>50.638416666666664</v>
      </c>
    </row>
    <row r="560" spans="1:19" s="29" customFormat="1">
      <c r="A560" s="28"/>
      <c r="B560" s="28"/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</row>
    <row r="561" spans="1:19" s="29" customFormat="1">
      <c r="A561" s="28"/>
      <c r="B561" s="28"/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</row>
    <row r="562" spans="1:19" s="29" customFormat="1">
      <c r="A562" s="28"/>
      <c r="B562" s="28"/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</row>
    <row r="563" spans="1:19" s="29" customFormat="1">
      <c r="A563" s="28"/>
      <c r="B563" s="28"/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</row>
    <row r="564" spans="1:19" s="29" customFormat="1">
      <c r="A564" s="28"/>
      <c r="B564" s="28"/>
      <c r="E564" s="28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8"/>
    </row>
    <row r="565" spans="1:19" s="29" customFormat="1">
      <c r="A565" s="28"/>
      <c r="B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</row>
    <row r="566" spans="1:19" s="29" customFormat="1">
      <c r="A566" s="28"/>
      <c r="B566" s="28"/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</row>
    <row r="567" spans="1:19" s="29" customFormat="1">
      <c r="A567" s="28"/>
      <c r="B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</row>
    <row r="568" spans="1:19" s="29" customFormat="1">
      <c r="A568" s="28"/>
      <c r="B568" s="28"/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</row>
    <row r="569" spans="1:19" s="29" customFormat="1">
      <c r="A569" s="28"/>
      <c r="B569" s="28"/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</row>
    <row r="570" spans="1:19" s="29" customFormat="1">
      <c r="A570" s="28"/>
      <c r="B570" s="28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</row>
    <row r="571" spans="1:19" s="29" customFormat="1">
      <c r="A571" s="28"/>
      <c r="B571" s="28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</row>
    <row r="572" spans="1:19" s="29" customFormat="1">
      <c r="A572" s="28"/>
      <c r="B572" s="28"/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</row>
    <row r="573" spans="1:19" s="29" customFormat="1">
      <c r="A573" s="28"/>
      <c r="B573" s="28"/>
      <c r="E573" s="28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</row>
    <row r="574" spans="1:19" s="29" customFormat="1">
      <c r="A574" s="28"/>
      <c r="B574" s="28"/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</row>
    <row r="575" spans="1:19" s="29" customFormat="1">
      <c r="A575" s="28"/>
      <c r="B575" s="28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</row>
    <row r="576" spans="1:19" s="29" customFormat="1">
      <c r="A576" s="28"/>
      <c r="B576" s="28"/>
      <c r="E576" s="28"/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8"/>
    </row>
    <row r="577" spans="1:19" s="29" customFormat="1">
      <c r="A577" s="28"/>
      <c r="B577" s="28"/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</row>
    <row r="578" spans="1:19" s="29" customFormat="1">
      <c r="A578" s="28"/>
      <c r="B578" s="28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</row>
    <row r="579" spans="1:19" s="29" customFormat="1">
      <c r="A579" s="28"/>
      <c r="B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</row>
    <row r="580" spans="1:19" s="29" customFormat="1">
      <c r="A580" s="28"/>
      <c r="B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</row>
    <row r="581" spans="1:19" s="29" customFormat="1">
      <c r="A581" s="28"/>
      <c r="B581" s="28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</row>
    <row r="582" spans="1:19" s="29" customFormat="1">
      <c r="A582" s="28"/>
      <c r="B582" s="28"/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</row>
    <row r="583" spans="1:19" s="29" customFormat="1">
      <c r="A583" s="28"/>
      <c r="B583" s="28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</row>
    <row r="584" spans="1:19" s="29" customFormat="1">
      <c r="A584" s="28"/>
      <c r="B584" s="28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</row>
    <row r="585" spans="1:19" s="29" customFormat="1">
      <c r="A585" s="28"/>
      <c r="B585" s="28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</row>
    <row r="586" spans="1:19" s="29" customFormat="1">
      <c r="A586" s="28"/>
      <c r="B586" s="28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</row>
    <row r="587" spans="1:19" s="29" customFormat="1">
      <c r="A587" s="28"/>
      <c r="B587" s="28"/>
      <c r="E587" s="28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</row>
    <row r="588" spans="1:19" s="29" customFormat="1">
      <c r="A588" s="28"/>
      <c r="B588" s="28"/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</row>
    <row r="589" spans="1:19" s="29" customFormat="1">
      <c r="A589" s="28"/>
      <c r="B589" s="28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</row>
    <row r="590" spans="1:19" s="29" customFormat="1">
      <c r="A590" s="28"/>
      <c r="B590" s="28"/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</row>
    <row r="591" spans="1:19" s="29" customFormat="1">
      <c r="A591" s="28"/>
      <c r="B591" s="28"/>
      <c r="E591" s="28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</row>
    <row r="592" spans="1:19" s="16" customFormat="1">
      <c r="C592" s="29"/>
      <c r="D592" s="29"/>
      <c r="H592" s="30"/>
    </row>
    <row r="593" spans="3:8" s="16" customFormat="1">
      <c r="C593" s="29"/>
      <c r="D593" s="29"/>
      <c r="H593" s="30"/>
    </row>
    <row r="594" spans="3:8" s="16" customFormat="1">
      <c r="C594" s="29"/>
      <c r="D594" s="29"/>
      <c r="H594" s="30"/>
    </row>
    <row r="595" spans="3:8" s="16" customFormat="1">
      <c r="C595" s="29"/>
      <c r="D595" s="29"/>
      <c r="H595" s="30"/>
    </row>
    <row r="596" spans="3:8" s="16" customFormat="1">
      <c r="C596" s="29"/>
      <c r="D596" s="29"/>
      <c r="H596" s="30"/>
    </row>
    <row r="597" spans="3:8" s="16" customFormat="1">
      <c r="C597" s="29"/>
      <c r="D597" s="29"/>
      <c r="H597" s="30"/>
    </row>
    <row r="598" spans="3:8" s="16" customFormat="1">
      <c r="C598" s="29"/>
      <c r="D598" s="29"/>
      <c r="H598" s="30"/>
    </row>
  </sheetData>
  <mergeCells count="1">
    <mergeCell ref="B1:K1"/>
  </mergeCells>
  <conditionalFormatting sqref="B560:D562">
    <cfRule type="expression" dxfId="1" priority="1" stopIfTrue="1">
      <formula>$P560=""</formula>
    </cfRule>
  </conditionalFormatting>
  <hyperlinks>
    <hyperlink ref="B1" r:id="rId1" display="ULTRATISÍCOVKY.cz"/>
    <hyperlink ref="B1:J1" r:id="rId2" display="ULTRATISÍCOVKY.cz / ULTRAKOPCE"/>
    <hyperlink ref="M2" r:id="rId3" display="https://www.google.com/maps/d/embed?mid=zGBQSsyKZ1A0.kHfHzXFeRpvQ&amp;amp;z=7&amp;amp;ll=49.938682,15.799463"/>
    <hyperlink ref="O1" r:id="rId4" display="© 2013  Ultratisícovky.cz"/>
    <hyperlink ref="J3" r:id="rId5" display="https://cs.wikipedia.org/wiki/Stropn%C3%ADk"/>
    <hyperlink ref="H3" r:id="rId6" display="https://cs.wikipedia.org/wiki/Po%C4%8Derady"/>
    <hyperlink ref="J4" r:id="rId7" tooltip="Inovec" display="https://cs.wikipedia.org/wiki/Inovec"/>
    <hyperlink ref="J6" r:id="rId8" tooltip="Smrk (Rychlebské hory)"/>
    <hyperlink ref="J5" r:id="rId9" display="https://cs.wikipedia.org/wiki/Velk%C3%A1_Stolov%C3%A1"/>
    <hyperlink ref="H6" r:id="rId10" display="https://cs.wikipedia.org/wiki/%C4%8Cerven%C3%A1_Voda"/>
    <hyperlink ref="J8" r:id="rId11" tooltip="Milešovka" display="https://cs.wikipedia.org/wiki/Mile%C5%A1ovka"/>
    <hyperlink ref="J9" r:id="rId12" tooltip="Lví hora" display="https://cs.wikipedia.org/wiki/Lv%C3%AD_hora"/>
    <hyperlink ref="J7" r:id="rId13" tooltip="Perninský vrch" display="https://cs.wikipedia.org/wiki/Perninsk%C3%BD_vrch"/>
    <hyperlink ref="H7" r:id="rId14" display="https://cs.wikipedia.org/wiki/Smolov_(B%C4%9Bl%C3%A1_nad_Radbuzou)"/>
    <hyperlink ref="H8" r:id="rId15" display="https://cs.wikipedia.org/wiki/Bezd%C4%9Bz_(Ralsk%C3%A1_pahorkatina)"/>
    <hyperlink ref="H9" r:id="rId16" display="https://cs.wikipedia.org/wiki/Na_Pomez%C3%AD"/>
    <hyperlink ref="J10" r:id="rId17" tooltip="Jelenec (Bílé Karpaty)"/>
    <hyperlink ref="H10" r:id="rId18" display="https://cs.wikipedia.org/wiki/Str%C3%A1n%C3%AD"/>
    <hyperlink ref="H11" r:id="rId19" display="https://cs.wikipedia.org/wiki/Horn%C3%AD_Lide%C4%8D"/>
    <hyperlink ref="K13" r:id="rId20" tooltip="Moravskoslezské Beskydy" display="https://cs.wikipedia.org/wiki/Moravskoslezsk%C3%A9_Beskydy"/>
    <hyperlink ref="K14" r:id="rId21" tooltip="Ralská pahorkatina" display="https://cs.wikipedia.org/wiki/Ralsk%C3%A1_pahorkatina"/>
    <hyperlink ref="K15" r:id="rId22" tooltip="Broumovská vrchovina" display="https://cs.wikipedia.org/wiki/Broumovsk%C3%A1_vrchovina"/>
    <hyperlink ref="K17" r:id="rId23" tooltip="Český les" display="https://cs.wikipedia.org/wiki/%C4%8Cesk%C3%BD_les"/>
    <hyperlink ref="K16" r:id="rId24" tooltip="Mikulovská vrchovina" display="https://cs.wikipedia.org/wiki/Mikulovsk%C3%A1_vrchovina"/>
    <hyperlink ref="M13" r:id="rId25" location="x=18.160883&amp;y=49.527233&amp;z=15&amp;q=49.527233N%2018.160883E&amp;l=16" display="http://www.mapy.cz/ - x=18.160883&amp;y=49.527233&amp;z=15&amp;q=49.527233N%2018.160883E&amp;l=16"/>
    <hyperlink ref="M14" r:id="rId26" location="x=14.765933&amp;y=50.674233&amp;z=15&amp;q=50.674233N%2014.765933E&amp;l=16" display="http://www.mapy.cz/ - x=14.765933&amp;y=50.674233&amp;z=15&amp;q=50.674233N%2014.765933E&amp;l=16"/>
    <hyperlink ref="M15" r:id="rId27" location="x=15.988517&amp;y=50.657517&amp;z=15&amp;q=50.657517N%2015.988517E&amp;l=16" display="http://www.mapy.cz/ - x=15.988517&amp;y=50.657517&amp;z=15&amp;q=50.657517N%2015.988517E&amp;l=16"/>
    <hyperlink ref="M17" r:id="rId28" location="x=12.502800&amp;y=49.967917&amp;z=15&amp;q=49.967917N%2012.502800E&amp;l=16" display="http://www.mapy.cz/ - x=12.502800&amp;y=49.967917&amp;z=15&amp;q=49.967917N%2012.502800E&amp;l=16"/>
    <hyperlink ref="M16" r:id="rId29" location="x=16.650083&amp;y=48.869417&amp;z=15&amp;q=48.869417N%2016.650083E&amp;l=16" display="http://www.mapy.cz/ - x=16.650083&amp;y=48.869417&amp;z=15&amp;q=48.869417N%2016.650083E&amp;l=16"/>
    <hyperlink ref="E15" r:id="rId30" tooltip="Královecký Špičák" display="https://cs.wikipedia.org/wiki/Kr%C3%A1loveck%C3%BD_%C5%A0pi%C4%8D%C3%A1k"/>
    <hyperlink ref="E13" r:id="rId31" tooltip="Velký Javorník" display="https://cs.wikipedia.org/wiki/Velk%C3%BD_Javorn%C3%ADk"/>
    <hyperlink ref="E14" r:id="rId32" tooltip="Ralsko (Ralská pahorkatina)" display="https://cs.wikipedia.org/wiki/Ralsko_(Ralsk%C3%A1_pahorkatina)"/>
    <hyperlink ref="E17" r:id="rId33" tooltip="Dyleň" display="https://cs.wikipedia.org/wiki/Dyle%C5%88"/>
    <hyperlink ref="E16" r:id="rId34" tooltip="Děvín (Pavlovské vrchy)" display="https://cs.wikipedia.org/wiki/D%C4%9Bv%C3%ADn_(Pavlovsk%C3%A9_vrchy)"/>
    <hyperlink ref="J13" r:id="rId35" tooltip="Radhošť" display="https://cs.wikipedia.org/wiki/Radho%C5%A1%C5%A5"/>
    <hyperlink ref="J12" r:id="rId36" tooltip="Černá hora (Ještědsko-kozákovský hřbet)" display="https://cs.wikipedia.org/wiki/%C4%8Cern%C3%A1_hora_(Je%C5%A1t%C4%9Bdsko-koz%C3%A1kovsk%C3%BD_h%C5%99bet)"/>
    <hyperlink ref="J14" r:id="rId37" tooltip="Malý Ještěd" display="https://cs.wikipedia.org/wiki/Mal%C3%BD_Je%C5%A1t%C4%9Bd"/>
    <hyperlink ref="J17" r:id="rId38" tooltip="Lesný" display="https://cs.wikipedia.org/wiki/Lesn%C3%BD"/>
    <hyperlink ref="J16" r:id="rId39" tooltip="Proklest"/>
    <hyperlink ref="J15" r:id="rId40" tooltip="Dvorský les" display="https://cs.wikipedia.org/wiki/Dvorsk%C3%BD_les"/>
    <hyperlink ref="H12" r:id="rId41" display="https://cs.wikipedia.org/wiki/J%C3%ADtrava"/>
    <hyperlink ref="H16" r:id="rId42" display="https://cs.wikipedia.org/wiki/Mikulov"/>
    <hyperlink ref="H17" r:id="rId43" display="https://cs.wikipedia.org/wiki/L%C3%A1zn%C4%9B_Kyn%C5%BEvart"/>
    <hyperlink ref="K19" r:id="rId44" tooltip="Děčínská vrchovina" display="https://cs.wikipedia.org/wiki/D%C4%9B%C4%8D%C3%ADnsk%C3%A1_vrchovina"/>
    <hyperlink ref="K20" r:id="rId45" tooltip="Brdská vrchovina" display="https://cs.wikipedia.org/wiki/Brdsk%C3%A1_vrchovina"/>
    <hyperlink ref="M19" r:id="rId46" location="x=14.330217&amp;y=50.832967&amp;z=15&amp;q=50.832967N%2014.330217E&amp;l=16" display="http://www.mapy.cz/ - x=14.330217&amp;y=50.832967&amp;z=15&amp;q=50.832967N%2014.330217E&amp;l=16"/>
    <hyperlink ref="E19" r:id="rId47" tooltip="Růžovský vrch" display="https://cs.wikipedia.org/wiki/R%C5%AF%C5%BEovsk%C3%BD_vrch"/>
    <hyperlink ref="E20" r:id="rId48" tooltip="Tok (Brdská vrchovina)" display="https://cs.wikipedia.org/wiki/Tok_(Brdsk%C3%A1_vrchovina)"/>
    <hyperlink ref="J20" r:id="rId49" tooltip="Sedlo (Šumavské podhůří)" display="https://cs.wikipedia.org/wiki/Sedlo_(%C5%A0umavsk%C3%A9_podh%C5%AF%C5%99%C3%AD)"/>
    <hyperlink ref="J19" r:id="rId50" tooltip="Studenec (Lužické hory)" display="https://cs.wikipedia.org/wiki/Studenec_(Lu%C5%BEick%C3%A9_hory)"/>
    <hyperlink ref="J18" r:id="rId51" tooltip="Horní les"/>
    <hyperlink ref="H18" r:id="rId52" display="https://cs.wikipedia.org/wiki/Sv%C4%9Btl%C3%A1"/>
    <hyperlink ref="H19" r:id="rId53" display="https://cs.wikipedia.org/wiki/Ole%C5%A1sk%C3%BD_rybn%C3%ADk"/>
    <hyperlink ref="H20" r:id="rId54" display="https://cs.wikipedia.org/wiki/Pa%C4%8Dejov"/>
    <hyperlink ref="J21" r:id="rId55" tooltip="Buková hora (Orlické hory)" display="https://cs.wikipedia.org/wiki/Bukov%C3%A1_hora_(Orlick%C3%A9_hory)"/>
    <hyperlink ref="H21" r:id="rId56" display="https://cs.wikipedia.org/wiki/Jihlava"/>
    <hyperlink ref="K26" r:id="rId57" tooltip="Ralská pahorkatina" display="https://cs.wikipedia.org/wiki/Ralsk%C3%A1_pahorkatina"/>
    <hyperlink ref="K25" r:id="rId58" tooltip="Podbeskydská pahorkatina" display="https://cs.wikipedia.org/wiki/Podbeskydsk%C3%A1_pahorkatina"/>
    <hyperlink ref="K24" r:id="rId59" tooltip="Chřiby" display="https://cs.wikipedia.org/wiki/Ch%C5%99iby"/>
    <hyperlink ref="M26" r:id="rId60" location="x=14.720500&amp;y=50.539217&amp;z=15&amp;q=50.539217N%2014.720500E&amp;l=16" display="http://www.mapy.cz/ - x=14.720500&amp;y=50.539217&amp;z=15&amp;q=50.539217N%2014.720500E&amp;l=16"/>
    <hyperlink ref="M24" r:id="rId61" location="x=17.309133&amp;y=49.171050&amp;z=15&amp;q=49.171050N%2017.309133E&amp;l=16" display="http://www.mapy.cz/ - x=17.309133&amp;y=49.171050&amp;z=15&amp;q=49.171050N%2017.309133E&amp;l=16"/>
    <hyperlink ref="E24" r:id="rId62" tooltip="Brdo (Chřiby)" display="https://cs.wikipedia.org/wiki/Brdo_(Ch%C5%99iby)"/>
    <hyperlink ref="E26" r:id="rId63" tooltip="Bezděz (Ralská pahorkatina)"/>
    <hyperlink ref="E25" r:id="rId64" tooltip="Červený kámen (Podbeskydská pahorkatina)"/>
    <hyperlink ref="M25" r:id="rId65" location="x=18.154667&amp;y=49.575000&amp;z=15&amp;q=49.575000N%2018.154667E&amp;l=16" display="http://www.mapy.cz/#x=18.154667&amp;y=49.575000&amp;z=15&amp;q=49.575000N%2018.154667E&amp;l=16"/>
    <hyperlink ref="J26" r:id="rId66" tooltip="Ralsko (Ralská pahorkatina)" display="https://cs.wikipedia.org/wiki/Ralsko_(Ralsk%C3%A1_pahorkatina)"/>
    <hyperlink ref="J23" r:id="rId67" tooltip="Mandlstein" display="https://cs.wikipedia.org/wiki/Mandlstein"/>
    <hyperlink ref="J25" r:id="rId68" tooltip="Velký Javorník" display="https://cs.wikipedia.org/wiki/Velk%C3%BD_Javorn%C3%ADk"/>
    <hyperlink ref="H23" r:id="rId69" display="https://cs.wikipedia.org/wiki/Gm%C3%BCnd_(Doln%C3%AD_Rakousy)"/>
    <hyperlink ref="H24" r:id="rId70" display="https://cs.wikipedia.org/wiki/Kozlany_(okres_Vy%C5%A1kov)"/>
    <hyperlink ref="H26" r:id="rId71" display="https://cs.wikipedia.org/wiki/%C5%BD%C4%8F%C3%A1r_(Doksy)"/>
    <hyperlink ref="K28" r:id="rId72" tooltip="Doupovské hory" display="https://cs.wikipedia.org/wiki/Doupovsk%C3%A9_hory"/>
    <hyperlink ref="M28" r:id="rId73" location="x=13.126533&amp;y=50.217700&amp;z=15&amp;q=50.217700N%2013.126533E&amp;l=16" display="http://www.mapy.cz/ - x=13.126533&amp;y=50.217700&amp;z=15&amp;q=50.217700N%2013.126533E&amp;l=16"/>
    <hyperlink ref="E28" r:id="rId74" tooltip="Hradiště (Doupovské hory)" display="https://cs.wikipedia.org/wiki/Hradi%C5%A1t%C4%9B_(Doupovsk%C3%A9_hory)"/>
    <hyperlink ref="J27" r:id="rId75" display="https://cs.wikipedia.org/wiki/%C4%8Cern%C3%A1_Studnice"/>
    <hyperlink ref="J28" r:id="rId76" tooltip="Meluzína (Krušné hory)" display="https://cs.wikipedia.org/wiki/Meluz%C3%ADna_(Kru%C5%A1n%C3%A9_hory)"/>
    <hyperlink ref="H27" r:id="rId77" display="https://cs.wikipedia.org/wiki/%C5%A0tikov_(Nov%C3%A1_Paka)"/>
    <hyperlink ref="H28" r:id="rId78" display="https://cs.wikipedia.org/wiki/Kr%C3%A1sn%C3%A9_%C3%9Adol%C3%AD"/>
    <hyperlink ref="K30" r:id="rId79" tooltip="Ralská pahorkatina" display="https://cs.wikipedia.org/wiki/Ralsk%C3%A1_pahorkatina"/>
    <hyperlink ref="E30" r:id="rId80" tooltip="Tlustec" display="https://cs.wikipedia.org/wiki/Tlustec"/>
    <hyperlink ref="M30" r:id="rId81" location="x=14.7439500&amp;y=50.7259667&amp;z=15&amp;q=50.7259667N%2014.7439500E&amp;l=16" display="http://www.mapy.cz/#x=14.7439500&amp;y=50.7259667&amp;z=15&amp;q=50.7259667N%2014.7439500E&amp;l=16"/>
    <hyperlink ref="J30" r:id="rId82" tooltip="Ralsko (Ralská pahorkatina)" display="https://cs.wikipedia.org/wiki/Ralsko_(Ralsk%C3%A1_pahorkatina)"/>
    <hyperlink ref="J29" r:id="rId83" tooltip="Sedlo (České středohoří)" display="https://cs.wikipedia.org/wiki/Sedlo_(%C4%8Cesk%C3%A9_st%C5%99edoho%C5%99%C3%AD)"/>
    <hyperlink ref="H29" r:id="rId84" display="https://cs.wikipedia.org/wiki/Konojedy_(%C3%9A%C5%A1t%C4%9Bk)"/>
    <hyperlink ref="H30" r:id="rId85" display="https://cs.wikipedia.org/wiki/Lipka_(Ralsk%C3%A1_pahorkatina)"/>
    <hyperlink ref="H31" r:id="rId86" display="https://cs.wikipedia.org/wiki/Ka%C5%99%C3%ADzek"/>
    <hyperlink ref="K35" r:id="rId87" tooltip="Slezské Beskydy" display="https://cs.wikipedia.org/wiki/Slezsk%C3%A9_Beskydy"/>
    <hyperlink ref="K33" r:id="rId88" tooltip="Zlatohorská vrchovina" display="https://cs.wikipedia.org/wiki/Zlatohorsk%C3%A1_vrchovina"/>
    <hyperlink ref="K34" r:id="rId89" tooltip="Ralská pahorkatina" display="https://cs.wikipedia.org/wiki/Ralsk%C3%A1_pahorkatina"/>
    <hyperlink ref="M35" r:id="rId90" location="x=18.839200&amp;y=49.595333&amp;z=15&amp;q=49.595333N%2018.839200E&amp;l=16" display="http://www.mapy.cz/ - x=18.839200&amp;y=49.595333&amp;z=15&amp;q=49.595333N%2018.839200E&amp;l=16"/>
    <hyperlink ref="M33" r:id="rId91" location="x=17.383733&amp;y=50.219383&amp;z=15&amp;q=50.219383N%2017.383733E&amp;l=16" display="http://www.mapy.cz/ - x=17.383733&amp;y=50.219383&amp;z=15&amp;q=50.219383N%2017.383733E&amp;l=16"/>
    <hyperlink ref="M34" r:id="rId92" location="x=14.704517&amp;y=50.790950&amp;z=15&amp;q=50.790950N%2014.704517E&amp;l=16" display="http://www.mapy.cz/ - x=14.704517&amp;y=50.790950&amp;z=15&amp;q=50.790950N%2014.704517E&amp;l=16"/>
    <hyperlink ref="E35" r:id="rId93" tooltip="Kyčera (Slezské Beskydy)" display="https://cs.wikipedia.org/wiki/Ky%C4%8Dera_(Slezsk%C3%A9_Beskydy)"/>
    <hyperlink ref="E34" r:id="rId94" tooltip="Jezevčí vrch" display="https://cs.wikipedia.org/wiki/Jezev%C4%8D%C3%AD_vrch"/>
    <hyperlink ref="E33" r:id="rId95" display="https://cs.wikipedia.org/wiki/P%C5%99%C3%AD%C4%8Dn%C3%BD_vrch"/>
    <hyperlink ref="J33" r:id="rId96" tooltip="Orlík (Hrubý Jeseník)" display="https://cs.wikipedia.org/wiki/Orl%C3%ADk_(Hrub%C3%BD_Jesen%C3%ADk)"/>
    <hyperlink ref="J32" r:id="rId97" tooltip="Kletečná" display="https://cs.wikipedia.org/wiki/Klete%C4%8Dn%C3%A1"/>
    <hyperlink ref="J34" r:id="rId98" tooltip="Hvozd (Lužické hory)" display="https://cs.wikipedia.org/wiki/Hvozd_(Lu%C5%BEick%C3%A9_hory)"/>
    <hyperlink ref="J35" r:id="rId99" tooltip="Velká Čantoryje" display="https://cs.wikipedia.org/wiki/Velk%C3%A1_%C4%8Cantoryje"/>
    <hyperlink ref="H32" r:id="rId100" display="https://cs.wikipedia.org/wiki/D%C3%A1lnice_D8"/>
    <hyperlink ref="H33" r:id="rId101" display="https://cs.wikipedia.org/wiki/Horn%C3%AD_%C3%9Adol%C3%AD"/>
    <hyperlink ref="H34" r:id="rId102" display="https://cs.wikipedia.org/wiki/Ma%C5%99enice"/>
    <hyperlink ref="J36" r:id="rId103" display="https://cs.wikipedia.org/wiki/Kr%C3%A1loveck%C3%BD_%C5%A0pi%C4%8D%C3%A1k"/>
    <hyperlink ref="H36" r:id="rId104" display="https://cs.wikipedia.org/wiki/Mierosz%C3%B3w"/>
    <hyperlink ref="K38" r:id="rId105" tooltip="Jizerské hory" display="https://cs.wikipedia.org/wiki/Jizersk%C3%A9_hory"/>
    <hyperlink ref="M38" r:id="rId106" location="x=15.074083&amp;y=50.864450&amp;z=15&amp;q=50.864450N%2015.074083E&amp;l=16" display="http://www.mapy.cz/ - x=15.074083&amp;y=50.864450&amp;z=15&amp;q=50.864450N%2015.074083E&amp;l=16"/>
    <hyperlink ref="E38" r:id="rId107" tooltip="Špičák (Oldřichovská vrchovina)" display="https://cs.wikipedia.org/wiki/%C5%A0pi%C4%8D%C3%A1k_(Old%C5%99ichovsk%C3%A1_vrchovina)"/>
    <hyperlink ref="J38" r:id="rId108" tooltip="Poledník (Jizerské hory)" display="https://cs.wikipedia.org/wiki/Poledn%C3%ADk_(Jizersk%C3%A9_hory)"/>
    <hyperlink ref="H37" r:id="rId109" display="https://cs.wikipedia.org/wiki/Lipt%C3%A1l"/>
    <hyperlink ref="H38" r:id="rId110" display="https://cs.wikipedia.org/wiki/Old%C5%99ichovsk%C3%A9_sedlo"/>
    <hyperlink ref="H39" r:id="rId111" display="https://cs.wikipedia.org/wiki/Rybn%C3%ADk_(Doln%C3%AD_Dvo%C5%99i%C5%A1t%C4%9B)"/>
    <hyperlink ref="K42" r:id="rId112" tooltip="Rychlebské hory" display="https://cs.wikipedia.org/wiki/Rychlebsk%C3%A9_hory"/>
    <hyperlink ref="K43" r:id="rId113" tooltip="Jizerské hory" display="https://cs.wikipedia.org/wiki/Jizersk%C3%A9_hory"/>
    <hyperlink ref="K44" r:id="rId114" tooltip="Bílé Karpaty" display="https://cs.wikipedia.org/wiki/B%C3%ADl%C3%A9_Karpaty"/>
    <hyperlink ref="K41" r:id="rId115" tooltip="Švihovská vrchovina" display="https://cs.wikipedia.org/wiki/%C5%A0vihovsk%C3%A1_vrchovina"/>
    <hyperlink ref="K45" r:id="rId116" tooltip="Dolnooharská tabule" display="https://cs.wikipedia.org/wiki/Dolnooharsk%C3%A1_tabule"/>
    <hyperlink ref="M42" r:id="rId117" location="x=16.902183&amp;y=50.390483&amp;z=15&amp;q=50.390483N%2016.902183E&amp;l=16" display="http://www.mapy.cz/ - x=16.902183&amp;y=50.390483&amp;z=15&amp;q=50.390483N%2016.902183E&amp;l=16"/>
    <hyperlink ref="M44" r:id="rId118" location="x=17.995467&amp;y=49.027400&amp;z=15&amp;q=49.027400N%2017.995467E&amp;l=16" display="http://www.mapy.cz/ - x=17.995467&amp;y=49.027400&amp;z=15&amp;q=49.027400N%2017.995467E&amp;l=16"/>
    <hyperlink ref="E45" r:id="rId119" tooltip="Říp" display="https://cs.wikipedia.org/wiki/%C5%98%C3%ADp"/>
    <hyperlink ref="E43" r:id="rId120" tooltip="Černá studnice" display="https://cs.wikipedia.org/wiki/%C4%8Cern%C3%A1_studnice"/>
    <hyperlink ref="E42" r:id="rId121" tooltip="Borůvková hora"/>
    <hyperlink ref="M43" r:id="rId122" location="x=15.2337833&amp;y=50.7116000&amp;z=15&amp;q=50.7116000N%2015.2337833E&amp;l=16" display="http://www.mapy.cz/#x=15.2337833&amp;y=50.7116000&amp;z=15&amp;q=50.7116000N%2015.2337833E&amp;l=16"/>
    <hyperlink ref="M41" r:id="rId123" location="x=13.0827000&amp;y=49.3916000&amp;z=15&amp;q=49.3916000N%2013.0827000E&amp;l=16" display="http://www.mapy.cz/#x=13.0827000&amp;y=49.3916000&amp;z=15&amp;q=49.3916000N%2013.0827000E&amp;l=16"/>
    <hyperlink ref="M45" r:id="rId124" location="x=14.2896167&amp;y=50.3865333&amp;z=15&amp;q=50.3865333N%2014.2896167E&amp;l=16" display="http://www.mapy.cz/#x=14.2896167&amp;y=50.3865333&amp;z=15&amp;q=50.3865333N%2014.2896167E&amp;l=16"/>
    <hyperlink ref="J43" r:id="rId125" tooltip="Milíř (Jizerské hory)" display="https://cs.wikipedia.org/wiki/Mil%C3%AD%C5%99_(Jizersk%C3%A9_hory)"/>
    <hyperlink ref="J45" r:id="rId126" display="https://cs.wikipedia.org/wiki/Nedv%C4%9Bz%C3%AD_(Ralsk%C3%A1_pahorkatina)"/>
    <hyperlink ref="H40" r:id="rId127" display="https://cs.wikipedia.org/wiki/%C4%8C%C3%A1stkov_(Petrovice_u_Su%C5%A1ice)"/>
    <hyperlink ref="H41" r:id="rId128" display="https://cs.wikipedia.org/wiki/Hlubok%C3%A1_(Kdyn%C4%9B)"/>
    <hyperlink ref="H42" r:id="rId129" display="https://cs.wikipedia.org/wiki/Travn%C3%A1_(Javorn%C3%ADk)"/>
    <hyperlink ref="H43" r:id="rId130" display="https://cs.wikipedia.org/wiki/Lu%C4%8Dany_nad_Nisou"/>
    <hyperlink ref="H44" r:id="rId131" display="https://cs.wikipedia.org/wiki/Kom%C5%88a"/>
    <hyperlink ref="H45" r:id="rId132" display="https://cs.wikipedia.org/wiki/Louck%C3%A1"/>
    <hyperlink ref="K52" r:id="rId133" tooltip="Jablunkovské mezihoří" display="https://cs.wikipedia.org/wiki/Jablunkovsk%C3%A9_meziho%C5%99%C3%AD"/>
    <hyperlink ref="K47" r:id="rId134" tooltip="Podbeskydská pahorkatina" display="https://cs.wikipedia.org/wiki/Podbeskydsk%C3%A1_pahorkatina"/>
    <hyperlink ref="K48" r:id="rId135" tooltip="Podbeskydská pahorkatina" display="https://cs.wikipedia.org/wiki/Podbeskydsk%C3%A1_pahorkatina"/>
    <hyperlink ref="K49" r:id="rId136" tooltip="České středohoří" display="https://cs.wikipedia.org/wiki/%C4%8Cesk%C3%A9_st%C5%99edoho%C5%99%C3%AD"/>
    <hyperlink ref="K50" r:id="rId137" tooltip="Krušné hory" display="https://cs.wikipedia.org/wiki/Kru%C5%A1n%C3%A9_hory"/>
    <hyperlink ref="K51" r:id="rId138" tooltip="Táborská pahorkatina" display="https://cs.wikipedia.org/wiki/T%C3%A1borsk%C3%A1_pahorkatina"/>
    <hyperlink ref="K53" r:id="rId139" tooltip="České středohoří" display="https://cs.wikipedia.org/wiki/%C4%8Cesk%C3%A9_st%C5%99edoho%C5%99%C3%AD"/>
    <hyperlink ref="K54" r:id="rId140" tooltip="Lužické hory" display="https://cs.wikipedia.org/wiki/Lu%C5%BEick%C3%A9_hory"/>
    <hyperlink ref="K55" r:id="rId141" tooltip="České středohoří" display="https://cs.wikipedia.org/wiki/%C4%8Cesk%C3%A9_st%C5%99edoho%C5%99%C3%AD"/>
    <hyperlink ref="K56" r:id="rId142" tooltip="Javorníky" display="https://cs.wikipedia.org/wiki/Javorn%C3%ADky"/>
    <hyperlink ref="K57" r:id="rId143" tooltip="Český les" display="https://cs.wikipedia.org/wiki/%C4%8Cesk%C3%BD_les"/>
    <hyperlink ref="K58" r:id="rId144" tooltip="Bílé Karpaty" display="https://cs.wikipedia.org/wiki/B%C3%ADl%C3%A9_Karpaty"/>
    <hyperlink ref="K59" r:id="rId145" tooltip="Šumava" display="https://cs.wikipedia.org/wiki/%C5%A0umava"/>
    <hyperlink ref="M52" r:id="rId146" location="x=18.800017&amp;y=49.531683&amp;z=15&amp;q=49.531683N%2018.800017E&amp;l=16" display="http://www.mapy.cz/ - x=18.800017&amp;y=49.531683&amp;z=15&amp;q=49.531683N%2018.800017E&amp;l=16"/>
    <hyperlink ref="M46" r:id="rId147" location="x=14.227400&amp;y=50.671783&amp;z=15&amp;q=50.671783N%2014.227400E&amp;l=16" display="http://www.mapy.cz/ - x=14.227400&amp;y=50.671783&amp;z=15&amp;q=50.671783N%2014.227400E&amp;l=16"/>
    <hyperlink ref="M47" r:id="rId148" location="x=18.264433&amp;y=49.632800&amp;z=15&amp;q=49.632800N%2018.264433E&amp;l=16" display="http://www.mapy.cz/ - x=18.264433&amp;y=49.632800&amp;z=15&amp;q=49.632800N%2018.264433E&amp;l=16"/>
    <hyperlink ref="M49" r:id="rId149" location="x=14.059583&amp;y=50.614400&amp;z=15&amp;q=50.614400N%2014.059583E&amp;l=16" display="http://www.mapy.cz/ - x=14.059583&amp;y=50.614400&amp;z=15&amp;q=50.614400N%2014.059583E&amp;l=16"/>
    <hyperlink ref="M50" r:id="rId150" location="x=13.610350&amp;y=50.648600&amp;z=15&amp;q=50.648600N%2013.610350E&amp;l=16" display="http://www.mapy.cz/ - x=13.610350&amp;y=50.648600&amp;z=15&amp;q=50.648600N%2013.610350E&amp;l=16"/>
    <hyperlink ref="M51" r:id="rId151" location="x=14.224450&amp;y=49.294517&amp;z=15&amp;q=49.294517N%2014.224450E&amp;l=16" display="http://www.mapy.cz/ - x=14.224450&amp;y=49.294517&amp;z=15&amp;q=49.294517N%2014.224450E&amp;l=16"/>
    <hyperlink ref="M53" r:id="rId152" location="x=13.870283&amp;y=50.507483&amp;z=15&amp;q=50.507483N%2013.870283E&amp;l=16" display="http://www.mapy.cz/ - x=13.870283&amp;y=50.507483&amp;z=15&amp;q=50.507483N%2013.870283E&amp;l=16"/>
    <hyperlink ref="M55" r:id="rId153" location="x=13.972900&amp;y=50.567050&amp;z=15&amp;q=50.567050N%2013.972900E&amp;l=16" display="http://www.mapy.cz/ - x=13.972900&amp;y=50.567050&amp;z=15&amp;q=50.567050N%2013.972900E&amp;l=16"/>
    <hyperlink ref="M56" r:id="rId154" location="x=18.163150&amp;y=49.260917&amp;z=15&amp;q=49.260917N%2018.163150E&amp;l=16" display="http://www.mapy.cz/ - x=18.163150&amp;y=49.260917&amp;z=15&amp;q=49.260917N%2018.163150E&amp;l=16"/>
    <hyperlink ref="M58" r:id="rId155" location="x=17.995350&amp;y=49.120400&amp;z=15&amp;q=49.120400N%2017.995350E&amp;l=16" display="http://www.mapy.cz/ - x=17.995350&amp;y=49.120400&amp;z=15&amp;q=49.120400N%2017.995350E&amp;l=16"/>
    <hyperlink ref="M59" r:id="rId156" location="x=14.209633&amp;y=48.656467&amp;z=15&amp;q=48.656467N%2014.209633E&amp;l=16" display="http://www.mapy.cz/ - x=14.209633&amp;y=48.656467&amp;z=15&amp;q=48.656467N%2014.209633E&amp;l=16"/>
    <hyperlink ref="E57" r:id="rId157" tooltip="Přimda (Český les)"/>
    <hyperlink ref="E56" r:id="rId158" tooltip="Makyta" display="https://cs.wikipedia.org/wiki/Makyta"/>
    <hyperlink ref="E54" r:id="rId159" tooltip="Hvozd (Lužické hory)" display="https://cs.wikipedia.org/wiki/Hvozd_(Lu%C5%BEick%C3%A9_hory)"/>
    <hyperlink ref="E55" r:id="rId160" tooltip="Kletečná" display="https://cs.wikipedia.org/wiki/Klete%C4%8Dn%C3%A1"/>
    <hyperlink ref="E53" r:id="rId161" tooltip="Hradišťany (České středohoří)" display="https://cs.wikipedia.org/wiki/Hradi%C5%A1%C5%A5any_(%C4%8Cesk%C3%A9_st%C5%99edoho%C5%99%C3%AD)"/>
    <hyperlink ref="E50" r:id="rId162" tooltip="Loučná (Krušné hory, 956 m)" display="https://cs.wikipedia.org/wiki/Lou%C4%8Dn%C3%A1_(Kru%C5%A1n%C3%A9_hory,_956_m)"/>
    <hyperlink ref="E51" r:id="rId163" tooltip="Velký Mehelník"/>
    <hyperlink ref="E47" r:id="rId164" tooltip="Kubánkov"/>
    <hyperlink ref="E52" r:id="rId165" tooltip="Gírová"/>
    <hyperlink ref="E49" r:id="rId166" tooltip="Vaňovský vrch" display="https://cs.wikipedia.org/wiki/Va%C5%88ovsk%C3%BD_vrch"/>
    <hyperlink ref="M48" r:id="rId167" location="x=17.9655500&amp;y=49.5456833&amp;z=15&amp;q=49.5456833N%2017.9655500E&amp;l=16" display="http://www.mapy.cz/#x=17.9655500&amp;y=49.5456833&amp;z=15&amp;q=49.5456833N%2017.9655500E&amp;l=16"/>
    <hyperlink ref="E48" r:id="rId168" display="https://cs.wikipedia.org/wiki/Pet%C5%99kovick%C3%A1_hora"/>
    <hyperlink ref="J48" r:id="rId169" display="https://cs.wikipedia.org/wiki/Troja%C4%8Dka"/>
    <hyperlink ref="J58" r:id="rId170" tooltip="Ploščiny" display="https://cs.wikipedia.org/wiki/Plo%C5%A1%C4%8Diny"/>
    <hyperlink ref="J51" r:id="rId171" tooltip="Skočický hrad" display="https://cs.wikipedia.org/wiki/Sko%C4%8Dick%C3%BD_hrad"/>
    <hyperlink ref="J59" r:id="rId172" tooltip="Vítkův kámen (Šumava)" display="https://cs.wikipedia.org/wiki/V%C3%ADtk%C5%AFv_k%C3%A1men_(%C5%A0umava)"/>
    <hyperlink ref="J57" r:id="rId173" tooltip="Velký Zvon" display="https://cs.wikipedia.org/wiki/Velk%C3%BD_Zvon"/>
    <hyperlink ref="J50" r:id="rId174" tooltip="Jelení hora (Krušné hory)" display="https://cs.wikipedia.org/wiki/Jelen%C3%AD_hora_(Kru%C5%A1n%C3%A9_hory)"/>
    <hyperlink ref="J53" r:id="rId175" tooltip="Milešovka" display="https://cs.wikipedia.org/wiki/Mile%C5%A1ovka"/>
    <hyperlink ref="J55" r:id="rId176" tooltip="Milešovka" display="https://cs.wikipedia.org/wiki/Mile%C5%A1ovka"/>
    <hyperlink ref="J46" r:id="rId177" tooltip="Sedlo (České středohoří)" display="https://cs.wikipedia.org/wiki/Sedlo_(%C4%8Cesk%C3%A9_st%C5%99edoho%C5%99%C3%AD)"/>
    <hyperlink ref="J54" r:id="rId178" tooltip="Luž" display="https://cs.wikipedia.org/wiki/Lu%C5%BE"/>
    <hyperlink ref="J47" r:id="rId179" tooltip="Ondřejník (Podbeskydská pahorkatina)" display="https://cs.wikipedia.org/wiki/Ond%C5%99ejn%C3%ADk_(Podbeskydsk%C3%A1_pahorkatina)"/>
    <hyperlink ref="H46" r:id="rId180" display="https://cs.wikipedia.org/wiki/Love%C4%8Dkovice"/>
    <hyperlink ref="H47" r:id="rId181" display="https://cs.wikipedia.org/wiki/Mysl%C3%ADk"/>
    <hyperlink ref="H48" r:id="rId182" display="https://cs.wikipedia.org/wiki/Hosta%C5%A1ovice"/>
    <hyperlink ref="H49" r:id="rId183" display="https://cs.wikipedia.org/wiki/Radej%C4%8D%C3%ADn"/>
    <hyperlink ref="H50" r:id="rId184" display="https://cs.wikipedia.org/wiki/Nov%C3%A1_Ves_v_Hor%C3%A1ch"/>
    <hyperlink ref="H51" r:id="rId185" display="https://cs.wikipedia.org/wiki/D%C3%ADv%C4%8Dice"/>
    <hyperlink ref="H52" r:id="rId186" display="https://cs.wikipedia.org/wiki/Javo%C5%99inka"/>
    <hyperlink ref="H53" r:id="rId187" display="https://cs.wikipedia.org/wiki/%C4%8Cern%C4%8Dice_(%C5%BDalany)"/>
    <hyperlink ref="H54" r:id="rId188" display="https://cs.wikipedia.org/wiki/Jonsdorf"/>
    <hyperlink ref="H55" r:id="rId189" display="https://cs.wikipedia.org/wiki/Mile%C5%A1ovka"/>
    <hyperlink ref="H57" r:id="rId190" display="https://cs.wikipedia.org/wiki/P%C5%99imda"/>
    <hyperlink ref="H58" r:id="rId191" display="https://cs.wikipedia.org/wiki/Vala%C5%A1sk%C3%A9_Klobouky"/>
    <hyperlink ref="H59" r:id="rId192" display="https://cs.wikipedia.org/wiki/Poln%C3%A1_na_%C5%A0umav%C4%9B"/>
    <hyperlink ref="K63" r:id="rId193" tooltip="Lužické hory" display="https://cs.wikipedia.org/wiki/Lu%C5%BEick%C3%A9_hory"/>
    <hyperlink ref="K61" r:id="rId194" tooltip="České středohoří" display="https://cs.wikipedia.org/wiki/%C4%8Cesk%C3%A9_st%C5%99edoho%C5%99%C3%AD"/>
    <hyperlink ref="K62" r:id="rId195" tooltip="České středohoří" display="https://cs.wikipedia.org/wiki/%C4%8Cesk%C3%A9_st%C5%99edoho%C5%99%C3%AD"/>
    <hyperlink ref="K64" r:id="rId196" tooltip="České středohoří" display="https://cs.wikipedia.org/wiki/%C4%8Cesk%C3%A9_st%C5%99edoho%C5%99%C3%AD"/>
    <hyperlink ref="K65" r:id="rId197" tooltip="České středohoří" display="https://cs.wikipedia.org/wiki/%C4%8Cesk%C3%A9_st%C5%99edoho%C5%99%C3%AD"/>
    <hyperlink ref="M61" r:id="rId198" location="x=14.140000&amp;y=50.593783&amp;z=15&amp;q=50.593783N%2014.140000E&amp;l=16" display="http://www.mapy.cz/ - x=14.140000&amp;y=50.593783&amp;z=15&amp;q=50.593783N%2014.140000E&amp;l=16"/>
    <hyperlink ref="M62" r:id="rId199" location="x=14.114467&amp;y=50.731667&amp;z=15&amp;q=50.731667N%2014.114467E&amp;l=16" display="http://www.mapy.cz/ - x=14.114467&amp;y=50.731667&amp;z=15&amp;q=50.731667N%2014.114467E&amp;l=16"/>
    <hyperlink ref="M64" r:id="rId200" location="x=13.763883&amp;y=50.527700&amp;z=15&amp;q=50.527700N%2013.763883E&amp;l=16" display="http://www.mapy.cz/ - x=13.763883&amp;y=50.527700&amp;z=15&amp;q=50.527700N%2013.763883E&amp;l=16"/>
    <hyperlink ref="M65" r:id="rId201" location="x=13.808533&amp;y=50.411383&amp;z=15&amp;q=50.411383N%2013.808533E&amp;l=16" display="http://www.mapy.cz/ - x=13.808533&amp;y=50.411383&amp;z=15&amp;q=50.411383N%2013.808533E&amp;l=16"/>
    <hyperlink ref="E63" r:id="rId202" tooltip="Jedlová (Lužické hory)" display="https://cs.wikipedia.org/wiki/Jedlov%C3%A1_(Lu%C5%BEick%C3%A9_hory)"/>
    <hyperlink ref="E65" r:id="rId203" tooltip="Oblík (České středohoří)" display="https://cs.wikipedia.org/wiki/Obl%C3%ADk_(%C4%8Cesk%C3%A9_st%C5%99edoho%C5%99%C3%AD)"/>
    <hyperlink ref="E64" r:id="rId204" tooltip="Bořeň" display="https://cs.wikipedia.org/wiki/Bo%C5%99e%C5%88"/>
    <hyperlink ref="E61" r:id="rId205" display="https://cs.wikipedia.org/wiki/Vrchovina_(%C4%8Cesk%C3%A9_st%C5%99edoho%C5%99%C3%AD)"/>
    <hyperlink ref="E62" r:id="rId206" tooltip="Javorský vrch" display="https://cs.wikipedia.org/wiki/Javorsk%C3%BD_vrch"/>
    <hyperlink ref="J64" r:id="rId207" tooltip="Hradišťany (České středohoří)" display="https://cs.wikipedia.org/wiki/Hradi%C5%A1%C5%A5any_(%C4%8Cesk%C3%A9_st%C5%99edoho%C5%99%C3%AD)"/>
    <hyperlink ref="J65" r:id="rId208" tooltip="Milá (České středohoří)" display="https://cs.wikipedia.org/wiki/Mil%C3%A1_(%C4%8Cesk%C3%A9_st%C5%99edoho%C5%99%C3%AD)"/>
    <hyperlink ref="J62" r:id="rId209" tooltip="Děčínský Sněžník" display="https://cs.wikipedia.org/wiki/D%C4%9B%C4%8D%C3%ADnsk%C3%BD_Sn%C4%9B%C5%BEn%C3%ADk"/>
    <hyperlink ref="J61" r:id="rId210" tooltip="Sedlo (České středohoří)" display="https://cs.wikipedia.org/wiki/Sedlo_(%C4%8Cesk%C3%A9_st%C5%99edoho%C5%99%C3%AD)"/>
    <hyperlink ref="J63" r:id="rId211" tooltip="Pěnkavčí vrch (Lužické hory)" display="https://cs.wikipedia.org/wiki/P%C4%9Bnkav%C4%8D%C3%AD_vrch_(Lu%C5%BEick%C3%A9_hory)"/>
    <hyperlink ref="H60" r:id="rId212" display="https://cs.wikipedia.org/wiki/Engelsberk"/>
    <hyperlink ref="H61" r:id="rId213" display="https://cs.wikipedia.org/wiki/%C5%98etou%C5%88"/>
    <hyperlink ref="H62" r:id="rId214" display="https://cs.wikipedia.org/wiki/Mal%C3%A9_Chvojno"/>
    <hyperlink ref="H64" r:id="rId215" display="https://cs.wikipedia.org/wiki/Hrob%C4%8Dice"/>
    <hyperlink ref="H65" r:id="rId216" display="https://cs.wikipedia.org/wiki/Lib%C4%8Deves"/>
    <hyperlink ref="K73" r:id="rId217" tooltip="České středohoří" display="https://cs.wikipedia.org/wiki/%C4%8Cesk%C3%A9_st%C5%99edoho%C5%99%C3%AD"/>
    <hyperlink ref="K70" r:id="rId218" tooltip="Švihovská vrchovina" display="https://cs.wikipedia.org/wiki/%C5%A0vihovsk%C3%A1_vrchovina"/>
    <hyperlink ref="K72" r:id="rId219" tooltip="České středohoří" display="https://cs.wikipedia.org/wiki/%C4%8Cesk%C3%A9_st%C5%99edoho%C5%99%C3%AD"/>
    <hyperlink ref="K74" r:id="rId220" tooltip="Svitavská pahorkatina" display="https://cs.wikipedia.org/wiki/Svitavsk%C3%A1_pahorkatina"/>
    <hyperlink ref="K75" r:id="rId221" tooltip="Ralská pahorkatina" display="https://cs.wikipedia.org/wiki/Ralsk%C3%A1_pahorkatina"/>
    <hyperlink ref="K76" r:id="rId222" tooltip="České středohoří" display="https://cs.wikipedia.org/wiki/%C4%8Cesk%C3%A9_st%C5%99edoho%C5%99%C3%AD"/>
    <hyperlink ref="K79" r:id="rId223" tooltip="Novohradské podhůří" display="https://cs.wikipedia.org/wiki/Novohradsk%C3%A9_podh%C5%AF%C5%99%C3%AD"/>
    <hyperlink ref="K80" r:id="rId224" tooltip="Podbeskydská pahorkatina" display="https://cs.wikipedia.org/wiki/Podbeskydsk%C3%A1_pahorkatina"/>
    <hyperlink ref="K77" r:id="rId225" tooltip="Dolnooharská tabule" display="https://cs.wikipedia.org/wiki/Dolnooharsk%C3%A1_tabule"/>
    <hyperlink ref="K71" r:id="rId226" tooltip="Lužické hory" display="https://cs.wikipedia.org/wiki/Lu%C5%BEick%C3%A9_hory"/>
    <hyperlink ref="K78" r:id="rId227" tooltip="Ještědsko-kozákovský hřbet" display="https://cs.wikipedia.org/wiki/Je%C5%A1t%C4%9Bdsko-koz%C3%A1kovsk%C3%BD_h%C5%99bet"/>
    <hyperlink ref="M70" r:id="rId228" location="x=13.240850&amp;y=49.477250&amp;z=15&amp;q=49.477250N%2013.240850E&amp;l=16" display="http://www.mapy.cz/ - x=13.240850&amp;y=49.477250&amp;z=15&amp;q=49.477250N%2013.240850E&amp;l=16"/>
    <hyperlink ref="M72" r:id="rId229" location="x=13.714850&amp;y=50.516133&amp;z=15&amp;q=50.516133N%2013.714850E&amp;l=16" display="http://www.mapy.cz/ - x=13.714850&amp;y=50.516133&amp;z=15&amp;q=50.516133N%2013.714850E&amp;l=16"/>
    <hyperlink ref="M73" r:id="rId230" location="x=13.878350&amp;y=50.546133&amp;z=15&amp;q=50.546133N%2013.878350E&amp;l=16" display="http://www.mapy.cz/ - x=13.878350&amp;y=50.546133&amp;z=15&amp;q=50.546133N%2013.878350E&amp;l=16"/>
    <hyperlink ref="M74" r:id="rId231" location="x=16.585867&amp;y=49.724367&amp;z=15&amp;q=49.724367N%2016.585867E&amp;l=16" display="http://www.mapy.cz/ - x=16.585867&amp;y=49.724367&amp;z=15&amp;q=49.724367N%2016.585867E&amp;l=16"/>
    <hyperlink ref="M75" r:id="rId232" location="x=14.608917&amp;y=50.724467&amp;z=15&amp;q=50.724467N%2014.608917E&amp;l=16" display="http://www.mapy.cz/ - x=14.608917&amp;y=50.724467&amp;z=15&amp;q=50.724467N%2014.608917E&amp;l=16"/>
    <hyperlink ref="M76" r:id="rId233" location="x=14.308217&amp;y=50.769400&amp;z=15&amp;q=50.769400N%2014.308217E&amp;l=16" display="http://www.mapy.cz/ - x=14.308217&amp;y=50.769400&amp;z=15&amp;q=50.769400N%2014.308217E&amp;l=16"/>
    <hyperlink ref="M79" r:id="rId234" location="x=14.582733&amp;y=48.768650&amp;z=15&amp;q=48.768650N%2014.582733E&amp;l=16" display="http://www.mapy.cz/ - x=14.582733&amp;y=48.768650&amp;z=15&amp;q=48.768650N%2014.582733E&amp;l=16"/>
    <hyperlink ref="M80" r:id="rId235" location="x=18.126617&amp;y=49.594300&amp;z=15&amp;q=49.594300N%2018.126617E&amp;l=16" display="http://www.mapy.cz/ - x=18.126617&amp;y=49.594300&amp;z=15&amp;q=49.594300N%2018.126617E&amp;l=16"/>
    <hyperlink ref="E71" r:id="rId236" tooltip="Klíč (Lužické hory)" display="https://cs.wikipedia.org/wiki/Kl%C3%AD%C4%8D_(Lu%C5%BEick%C3%A9_hory)"/>
    <hyperlink ref="E78" r:id="rId237" tooltip="Tábor (Ještědsko-kozákovský hřbet)" display="https://cs.wikipedia.org/wiki/T%C3%A1bor_(Je%C5%A1t%C4%9Bdsko-koz%C3%A1kovsk%C3%BD_h%C5%99bet)"/>
    <hyperlink ref="E75" r:id="rId238" tooltip="Tisový vrch" display="https://cs.wikipedia.org/wiki/Tisov%C3%BD_vrch"/>
    <hyperlink ref="E72" r:id="rId239" tooltip="Zlatník (České středohoří)" display="https://cs.wikipedia.org/wiki/Zlatn%C3%ADk_(%C4%8Cesk%C3%A9_st%C5%99edoho%C5%99%C3%AD)"/>
    <hyperlink ref="E73" r:id="rId240" tooltip="Pařez (České středohoří)" display="https://cs.wikipedia.org/wiki/Pa%C5%99ez_(%C4%8Cesk%C3%A9_st%C5%99edoho%C5%99%C3%AD)"/>
    <hyperlink ref="E79" r:id="rId241" tooltip="Kohout (Novohradské podhůří)" display="https://cs.wikipedia.org/wiki/Kohout_(Novohradsk%C3%A9_podh%C5%AF%C5%99%C3%AD)"/>
    <hyperlink ref="E70" r:id="rId242" tooltip="Běleč (Švihovská vrchovina)"/>
    <hyperlink ref="E74" r:id="rId243" tooltip="Roh (Svitavská pahorkatina)" display="https://cs.wikipedia.org/wiki/Roh_(Svitavsk%C3%A1_pahorkatina)"/>
    <hyperlink ref="E77" r:id="rId244" tooltip="Hazmburk (hora)" display="https://cs.wikipedia.org/wiki/Hazmburk_(hora)"/>
    <hyperlink ref="E80" r:id="rId245" tooltip="Bílá hora (Podbeskydská pahorkatina)" display="https://cs.wikipedia.org/wiki/B%C3%ADl%C3%A1_hora_(Podbeskydsk%C3%A1_pahorkatina)"/>
    <hyperlink ref="E76" r:id="rId246" display="https://cs.wikipedia.org/wiki/Dobrn%C3%A1_(%C4%8Cesk%C3%A9_st%C5%99edoho%C5%99%C3%AD)"/>
    <hyperlink ref="M78" r:id="rId247" location="x=15.3667000&amp;y=50.5091000&amp;z=15&amp;q=50.5091000N%2015.3667000E&amp;l=16" display="http://www.mapy.cz/#x=15.3667000&amp;y=50.5091000&amp;z=15&amp;q=50.5091000N%2015.3667000E&amp;l=16"/>
    <hyperlink ref="M77" r:id="rId248" location="x=14.0143167&amp;y=50.4342500&amp;z=15&amp;q=50.4342500N%2014.0143167E&amp;l=16" display="http://www.mapy.cz/#x=14.0143167&amp;y=50.4342500&amp;z=15&amp;q=50.4342500N%2014.0143167E&amp;l=16"/>
    <hyperlink ref="J77" r:id="rId249" tooltip="Košťál (České středohoří)" display="https://cs.wikipedia.org/wiki/Ko%C5%A1%C5%A5%C3%A1l_(%C4%8Cesk%C3%A9_st%C5%99edoho%C5%99%C3%AD)"/>
    <hyperlink ref="J74" r:id="rId250" tooltip="Drašarov" display="https://cs.wikipedia.org/wiki/Dra%C5%A1arov"/>
    <hyperlink ref="J69" r:id="rId251" display="https://cs.wikipedia.org/wiki/%C5%98edice_(Je%C5%A1t%C4%9Bdsko-koz%C3%A1kovsk%C3%BD_h%C5%99bet)"/>
    <hyperlink ref="J73" r:id="rId252" tooltip="Milešovka" display="https://cs.wikipedia.org/wiki/Mile%C5%A1ovka"/>
    <hyperlink ref="J72" r:id="rId253" tooltip="Bořeň" display="https://cs.wikipedia.org/wiki/Bo%C5%99e%C5%88"/>
    <hyperlink ref="J76" r:id="rId254" tooltip="Kohout (České středohoří)" display="https://cs.wikipedia.org/wiki/Kohout_(%C4%8Cesk%C3%A9_st%C5%99edoho%C5%99%C3%AD)"/>
    <hyperlink ref="J75" r:id="rId255" tooltip="Ortel (Cvikovská pahorkatina)" display="https://cs.wikipedia.org/wiki/Ortel_(Cvikovsk%C3%A1_pahorkatina)"/>
    <hyperlink ref="J78" r:id="rId256" tooltip="Kozákov" display="https://cs.wikipedia.org/wiki/Koz%C3%A1kov"/>
    <hyperlink ref="J67" r:id="rId257" tooltip="Černá hora (Ještědsko-kozákovský hřbet)" display="https://cs.wikipedia.org/wiki/%C4%8Cern%C3%A1_hora_(Je%C5%A1t%C4%9Bdsko-koz%C3%A1kovsk%C3%BD_h%C5%99bet)"/>
    <hyperlink ref="J71" r:id="rId258" tooltip="Pěnkavčí vrch (Lužické hory)" display="https://cs.wikipedia.org/wiki/P%C4%9Bnkav%C4%8D%C3%AD_vrch_(Lu%C5%BEick%C3%A9_hory)"/>
    <hyperlink ref="J80" r:id="rId259" tooltip="Červený kámen (Podbeskydská pahorkatina)"/>
    <hyperlink ref="J68" r:id="rId260" tooltip="Čáp (Adršpašsko-teplické skály)"/>
    <hyperlink ref="J66" r:id="rId261" tooltip="Plešný" display="https://cs.wikipedia.org/wiki/Ple%C5%A1n%C3%BD"/>
    <hyperlink ref="H66" r:id="rId262" display="https://cs.wikipedia.org/wiki/Jansk%C3%A9_%C3%9Adol%C3%AD"/>
    <hyperlink ref="H68" r:id="rId263" display="https://cs.wikipedia.org/wiki/Che%C5%82msko_%C5%9Al%C4%85skie"/>
    <hyperlink ref="H69" r:id="rId264" display="https://cs.wikipedia.org/wiki/Hrdo%C5%88ovice"/>
    <hyperlink ref="H70" r:id="rId265" display="https://cs.wikipedia.org/wiki/Chudenice"/>
    <hyperlink ref="H71" r:id="rId266" display="https://cs.wikipedia.org/wiki/Nov%C3%A1_Hu%C5%A5_(Svor)"/>
    <hyperlink ref="H72" r:id="rId267" display="https://cs.wikipedia.org/wiki/Lu%C5%BEice_(okres_Most)"/>
    <hyperlink ref="H73" r:id="rId268" display="https://cs.wikipedia.org/wiki/Lukov_(okres_Teplice)"/>
    <hyperlink ref="H74" r:id="rId269" display="https://cs.wikipedia.org/wiki/Opatovec"/>
    <hyperlink ref="H75" r:id="rId270" display="https://cs.wikipedia.org/wiki/Ortel_(Cvikovsk%C3%A1_pahorkatina)"/>
    <hyperlink ref="H76" r:id="rId271" display="https://cs.wikipedia.org/wiki/Ludv%C3%ADkovice"/>
    <hyperlink ref="H77" r:id="rId272" display="https://cs.wikipedia.org/wiki/Sedlec_(okres_Litom%C4%9B%C5%99ice)"/>
    <hyperlink ref="H78" r:id="rId273" display="https://cs.wikipedia.org/wiki/Tuha%C5%88_(Stru%C5%BEinec)"/>
    <hyperlink ref="H79" r:id="rId274" display="https://cs.wikipedia.org/wiki/Bene%C5%A1ov_nad_%C4%8Cernou"/>
    <hyperlink ref="H80" r:id="rId275" display="https://cs.wikipedia.org/wiki/%C5%A0tramberk"/>
    <hyperlink ref="K84" r:id="rId276" tooltip="Švihovská vrchovina" display="https://cs.wikipedia.org/wiki/%C5%A0vihovsk%C3%A1_vrchovina"/>
    <hyperlink ref="K83" r:id="rId277" tooltip="Podbeskydská pahorkatina" display="https://cs.wikipedia.org/wiki/Podbeskydsk%C3%A1_pahorkatina"/>
    <hyperlink ref="K85" r:id="rId278" tooltip="Ralská pahorkatina" display="https://cs.wikipedia.org/wiki/Ralsk%C3%A1_pahorkatina"/>
    <hyperlink ref="K86" r:id="rId279" tooltip="České středohoří" display="https://cs.wikipedia.org/wiki/%C4%8Cesk%C3%A9_st%C5%99edoho%C5%99%C3%AD"/>
    <hyperlink ref="K87" r:id="rId280" tooltip="Brdská vrchovina" display="https://cs.wikipedia.org/wiki/Brdsk%C3%A1_vrchovina"/>
    <hyperlink ref="K88" r:id="rId281" tooltip="Drahanská vrchovina" display="https://cs.wikipedia.org/wiki/Drahansk%C3%A1_vrchovina"/>
    <hyperlink ref="M84" r:id="rId282" location="x=13.202550&amp;y=49.432317&amp;z=15&amp;q=49.432317N%2013.202550E&amp;l=16" display="http://www.mapy.cz/ - x=13.202550&amp;y=49.432317&amp;z=15&amp;q=49.432317N%2013.202550E&amp;l=16"/>
    <hyperlink ref="M83" r:id="rId283" location="x=18.220033&amp;y=49.607050&amp;z=15&amp;q=49.607050N%2018.220033E&amp;l=16" display="http://www.mapy.cz/ - x=18.220033&amp;y=49.607050&amp;z=15&amp;q=49.607050N%2018.220033E&amp;l=16"/>
    <hyperlink ref="M85" r:id="rId284" location="x=14.414500&amp;y=50.620333&amp;z=15&amp;q=50.620333N%2014.414500E&amp;l=16" display="http://www.mapy.cz/ - x=14.414500&amp;y=50.620333&amp;z=15&amp;q=50.620333N%2014.414500E&amp;l=16"/>
    <hyperlink ref="M86" r:id="rId285" location="x=13.757800&amp;y=50.434717&amp;z=15&amp;q=50.434717N%2013.757800E&amp;l=16" display="http://www.mapy.cz/ - x=13.757800&amp;y=50.434717&amp;z=15&amp;q=50.434717N%2013.757800E&amp;l=16"/>
    <hyperlink ref="M88" r:id="rId286" location="x=16.595317&amp;y=49.363083&amp;z=15&amp;q=49.363083N%2016.595317E&amp;l=16" display="http://www.mapy.cz/ - x=16.595317&amp;y=49.363083&amp;z=15&amp;q=49.363083N%2016.595317E&amp;l=16"/>
    <hyperlink ref="E85" r:id="rId287" tooltip="Ronov (Ralská pahorkatina)" display="https://cs.wikipedia.org/wiki/Ronov_(Ralsk%C3%A1_pahorkatina)"/>
    <hyperlink ref="E86" r:id="rId288" tooltip="Milá (České středohoří)" display="https://cs.wikipedia.org/wiki/Mil%C3%A1_(%C4%8Cesk%C3%A9_st%C5%99edoho%C5%99%C3%AD)"/>
    <hyperlink ref="E88" r:id="rId289" tooltip="Bukovec (Drahanská vrchovina)"/>
    <hyperlink ref="E87" r:id="rId290" tooltip="Písek (Brdská vrchovina)" display="https://cs.wikipedia.org/wiki/P%C3%ADsek_(Brdsk%C3%A1_vrchovina)"/>
    <hyperlink ref="E83" r:id="rId291" display="https://cs.wikipedia.org/wiki/Kazni%C4%8Dov"/>
    <hyperlink ref="J84" r:id="rId292" tooltip="Hora (přírodní památka)" display="https://cs.wikipedia.org/wiki/Hora_(p%C5%99%C3%ADrodn%C3%AD_pam%C3%A1tka)"/>
    <hyperlink ref="J86" r:id="rId293" tooltip="Hradišťany (České středohoří)" display="https://cs.wikipedia.org/wiki/Hradi%C5%A1%C5%A5any_(%C4%8Cesk%C3%A9_st%C5%99edoho%C5%99%C3%AD)"/>
    <hyperlink ref="J85" r:id="rId294" tooltip="Vlhošť (Ralská pahorkatina)" display="https://cs.wikipedia.org/wiki/Vlho%C5%A1%C5%A5_(Ralsk%C3%A1_pahorkatina)"/>
    <hyperlink ref="J82" r:id="rId295" tooltip="Jedlová (Lužické hory)" display="https://cs.wikipedia.org/wiki/Jedlov%C3%A1_(Lu%C5%BEick%C3%A9_hory)"/>
    <hyperlink ref="J83" r:id="rId296" tooltip="Kubánkov"/>
    <hyperlink ref="J87" r:id="rId297" tooltip="Brda (Brdská vrchovina)" display="https://cs.wikipedia.org/wiki/Brda_(Brdsk%C3%A1_vrchovina)"/>
    <hyperlink ref="J81" r:id="rId298" display="https://cs.wikipedia.org/wiki/L%C3%A1zek"/>
    <hyperlink ref="H81" r:id="rId299" display="https://cs.wikipedia.org/wiki/Moravsk%C3%A1_T%C5%99ebov%C3%A1"/>
    <hyperlink ref="H84" r:id="rId300" display="https://cs.wikipedia.org/wiki/Dla%C5%BEov"/>
    <hyperlink ref="H85" r:id="rId301" display="https://cs.wikipedia.org/wiki/Bl%C3%AD%C5%BEevedly"/>
    <hyperlink ref="H86" r:id="rId302" display="https://cs.wikipedia.org/wiki/B%C4%9Blu%C5%A1ice_(okres_Most)"/>
    <hyperlink ref="H87" r:id="rId303" display="https://cs.wikipedia.org/wiki/Ob%C4%8Dov"/>
    <hyperlink ref="H88" r:id="rId304" display="https://cs.wikipedia.org/wiki/%C5%BDernovn%C3%ADk"/>
    <hyperlink ref="K91" r:id="rId305" tooltip="České středohoří" display="https://cs.wikipedia.org/wiki/%C4%8Cesk%C3%A9_st%C5%99edoho%C5%99%C3%AD"/>
    <hyperlink ref="K92" r:id="rId306" tooltip="Hostýnsko-vsetínská hornatina" display="https://cs.wikipedia.org/wiki/Host%C3%BDnsko-vset%C3%ADnsk%C3%A1_hornatina"/>
    <hyperlink ref="K93" r:id="rId307" tooltip="Krkonošské podhůří" display="https://cs.wikipedia.org/wiki/Krkono%C5%A1sk%C3%A9_podh%C5%AF%C5%99%C3%AD"/>
    <hyperlink ref="K94" r:id="rId308" tooltip="Jičínská pahorkatina" display="https://cs.wikipedia.org/wiki/Ji%C4%8D%C3%ADnsk%C3%A1_pahorkatina"/>
    <hyperlink ref="K95" r:id="rId309" tooltip="Krkonoše" display="https://cs.wikipedia.org/wiki/Krkono%C5%A1e"/>
    <hyperlink ref="M91" r:id="rId310" location="x=13.771300&amp;y=50.406933&amp;z=15&amp;q=50.406933N%2013.771300E&amp;l=16" display="http://www.mapy.cz/ - x=13.771300&amp;y=50.406933&amp;z=15&amp;q=50.406933N%2013.771300E&amp;l=16"/>
    <hyperlink ref="M93" r:id="rId311" location="x=15.695750&amp;y=50.454767&amp;z=15&amp;q=50.454767N%2015.695750E&amp;l=16" display="http://www.mapy.cz/ - x=15.695750&amp;y=50.454767&amp;z=15&amp;q=50.454767N%2015.695750E&amp;l=16"/>
    <hyperlink ref="M94" r:id="rId312" location="x=15.159683&amp;y=50.531933&amp;z=15&amp;q=50.531933N%2015.159683E&amp;l=16" display="http://www.mapy.cz/ - x=15.159683&amp;y=50.531933&amp;z=15&amp;q=50.531933N%2015.159683E&amp;l=16"/>
    <hyperlink ref="E94" r:id="rId313" tooltip="Vyskeř (Jičínská pahorkatina)" display="https://cs.wikipedia.org/wiki/Vyske%C5%99_(Ji%C4%8D%C3%ADnsk%C3%A1_pahorkatina)"/>
    <hyperlink ref="E93" r:id="rId314" tooltip="Zvičina" display="https://cs.wikipedia.org/wiki/Zvi%C4%8Dina"/>
    <hyperlink ref="E91" r:id="rId315" tooltip="Raná (České středohoří)" display="https://cs.wikipedia.org/wiki/Ran%C3%A1_(%C4%8Cesk%C3%A9_st%C5%99edoho%C5%99%C3%AD)"/>
    <hyperlink ref="E95" r:id="rId316" tooltip="Bílá skála (Krkonoše)" display="https://cs.wikipedia.org/wiki/B%C3%ADl%C3%A1_sk%C3%A1la_(Krkono%C5%A1e)"/>
    <hyperlink ref="M95" r:id="rId317" location="x=15.3753333&amp;y=50.7396833&amp;z=15&amp;q=50.7396833N%2015.3753333E&amp;l=16" display="http://www.mapy.cz/#x=15.3753333&amp;y=50.7396833&amp;z=15&amp;q=50.7396833N%2015.3753333E&amp;l=16"/>
    <hyperlink ref="M92" r:id="rId318" location="x=17.8387000&amp;y=49.3257833&amp;z=15&amp;q=49.3257833N%2017.8387000E&amp;l=16" display="http://www.mapy.cz/#x=17.8387000&amp;y=49.3257833&amp;z=15&amp;q=49.3257833N%2017.8387000E&amp;l=16"/>
    <hyperlink ref="J94" r:id="rId319" tooltip="Trosky (hora)" display="https://cs.wikipedia.org/wiki/Trosky_(hora)"/>
    <hyperlink ref="J89" r:id="rId320" tooltip="Kamenice (Žďárské vrchy)"/>
    <hyperlink ref="J95" r:id="rId321" tooltip="Čertova hora" display="https://cs.wikipedia.org/wiki/%C4%8Certova_hora"/>
    <hyperlink ref="J91" r:id="rId322" tooltip="Oblík (České středohoří)" display="https://cs.wikipedia.org/wiki/Obl%C3%ADk_(%C4%8Cesk%C3%A9_st%C5%99edoho%C5%99%C3%AD)"/>
    <hyperlink ref="J90" r:id="rId323" tooltip="Jezevčí vrch" display="https://cs.wikipedia.org/wiki/Jezev%C4%8D%C3%AD_vrch"/>
    <hyperlink ref="H89" r:id="rId324" display="https://cs.wikipedia.org/wiki/Poli%C4%8Dka"/>
    <hyperlink ref="H90" r:id="rId325" display="https://cs.wikipedia.org/wiki/Lu%C5%BEick%C3%A9_hory"/>
    <hyperlink ref="H91" r:id="rId326" display="https://cs.wikipedia.org/wiki/Ran%C3%A1_(okres_Louny)"/>
    <hyperlink ref="H92" r:id="rId327" display="https://cs.wikipedia.org/wiki/Dr%C5%BEkov%C3%A1"/>
    <hyperlink ref="H93" r:id="rId328" display="https://cs.wikipedia.org/wiki/Z%C3%A1lesn%C3%AD_Lhota"/>
    <hyperlink ref="H94" r:id="rId329" display="https://cs.wikipedia.org/wiki/Trosky_(hora)"/>
    <hyperlink ref="H95" r:id="rId330" display="https://cs.wikipedia.org/wiki/Polubn%C3%BD"/>
    <hyperlink ref="K97" r:id="rId331" tooltip="Javorníky" display="https://cs.wikipedia.org/wiki/Javorn%C3%ADky"/>
    <hyperlink ref="K98" r:id="rId332" tooltip="České středohoří" display="https://cs.wikipedia.org/wiki/%C4%8Cesk%C3%A9_st%C5%99edoho%C5%99%C3%AD"/>
    <hyperlink ref="K99" r:id="rId333" tooltip="Ralská pahorkatina" display="https://cs.wikipedia.org/wiki/Ralsk%C3%A1_pahorkatina"/>
    <hyperlink ref="K100" r:id="rId334" tooltip="Moravskoslezské Beskydy" display="https://cs.wikipedia.org/wiki/Moravskoslezsk%C3%A9_Beskydy"/>
    <hyperlink ref="K101" r:id="rId335" tooltip="Benešovská pahorkatina" display="https://cs.wikipedia.org/wiki/Bene%C5%A1ovsk%C3%A1_pahorkatina"/>
    <hyperlink ref="M97" r:id="rId336" location="x=18.055083&amp;y=49.264500&amp;z=15&amp;q=49.264500N%2018.055083E&amp;l=16" display="http://www.mapy.cz/ - x=18.055083&amp;y=49.264500&amp;z=15&amp;q=49.264500N%2018.055083E&amp;l=16"/>
    <hyperlink ref="M98" r:id="rId337" location="x=14.456267&amp;y=50.663917&amp;z=15&amp;q=50.663917N%2014.456267E&amp;l=16" display="http://www.mapy.cz/ - x=14.456267&amp;y=50.663917&amp;z=15&amp;q=50.663917N%2014.456267E&amp;l=16"/>
    <hyperlink ref="M99" r:id="rId338" location="x=14.651233&amp;y=50.478717&amp;z=15&amp;q=50.478717N%2014.651233E&amp;l=16" display="http://www.mapy.cz/ - x=14.651233&amp;y=50.478717&amp;z=15&amp;q=50.478717N%2014.651233E&amp;l=16"/>
    <hyperlink ref="M100" r:id="rId339" location="x=18.135767&amp;y=49.509250&amp;z=15&amp;q=49.509250N%2018.135767E&amp;l=16" display="http://www.mapy.cz/ - x=18.135767&amp;y=49.509250&amp;z=15&amp;q=49.509250N%2018.135767E&amp;l=16"/>
    <hyperlink ref="M101" r:id="rId340" location="x=14.786917&amp;y=49.914083&amp;z=15&amp;q=49.914083N%2014.786917E&amp;l=16" display="http://www.mapy.cz/ - x=14.786917&amp;y=49.914083&amp;z=15&amp;q=49.914083N%2014.786917E&amp;l=16"/>
    <hyperlink ref="E99" r:id="rId341" tooltip="Vrátenská hora" display="https://cs.wikipedia.org/wiki/Vr%C3%A1tensk%C3%A1_hora"/>
    <hyperlink ref="E98" r:id="rId342" tooltip="Kozel (České středohoří)" display="https://cs.wikipedia.org/wiki/Kozel_(%C4%8Cesk%C3%A9_st%C5%99edoho%C5%99%C3%AD)"/>
    <hyperlink ref="E101" r:id="rId343" tooltip="Pecný (Benešovská pahorkatina)"/>
    <hyperlink ref="J98" r:id="rId344" tooltip="Strážný vrch (České středohoří)" display="https://cs.wikipedia.org/wiki/Str%C3%A1%C5%BEn%C3%BD_vrch_(%C4%8Cesk%C3%A9_st%C5%99edoho%C5%99%C3%AD)"/>
    <hyperlink ref="J99" r:id="rId345" display="https://cs.wikipedia.org/wiki/Mal%C3%BD_Bezd%C4%9Bz"/>
    <hyperlink ref="J96" r:id="rId346" tooltip="Lysá hora (Moravskoslezské Beskydy)" display="https://cs.wikipedia.org/wiki/Lys%C3%A1_hora_(Moravskoslezsk%C3%A9_Beskydy)"/>
    <hyperlink ref="J100" r:id="rId347" tooltip="Velký Javorník" display="https://cs.wikipedia.org/wiki/Velk%C3%BD_Javorn%C3%ADk"/>
    <hyperlink ref="J101" r:id="rId348" tooltip="Žebrák (Vlašimská pahorkatina)"/>
    <hyperlink ref="H98" r:id="rId349" display="https://cs.wikipedia.org/wiki/He%C5%99manice_(%C5%BDandov)"/>
    <hyperlink ref="H99" r:id="rId350" display="https://cs.wikipedia.org/wiki/Bezd%C4%9Bz_(Ralsk%C3%A1_pahorkatina)"/>
    <hyperlink ref="H101" r:id="rId351" display="https://cs.wikipedia.org/wiki/Doln%C3%AD_Kruty"/>
    <hyperlink ref="K103" r:id="rId352" tooltip="Bílé Karpaty" display="https://cs.wikipedia.org/wiki/B%C3%ADl%C3%A9_Karpaty"/>
    <hyperlink ref="K104" r:id="rId353" tooltip="Ralská pahorkatina" display="https://cs.wikipedia.org/wiki/Ralsk%C3%A1_pahorkatina"/>
    <hyperlink ref="M103" r:id="rId354" location="x=18.090667&amp;y=49.083633&amp;z=15&amp;q=49.083633N%2018.090667E&amp;l=16" display="http://www.mapy.cz/ - x=18.090667&amp;y=49.083633&amp;z=15&amp;q=49.083633N%2018.090667E&amp;l=16"/>
    <hyperlink ref="M104" r:id="rId355" location="x=14.641017&amp;y=50.612517&amp;z=15&amp;q=50.612517N%2014.641017E&amp;l=16" display="http://www.mapy.cz/ - x=14.641017&amp;y=50.612517&amp;z=15&amp;q=50.612517N%2014.641017E&amp;l=16"/>
    <hyperlink ref="E104" r:id="rId356" tooltip="Dub (Ralská pahorkatina)" display="https://cs.wikipedia.org/wiki/Dub_(Ralsk%C3%A1_pahorkatina)"/>
    <hyperlink ref="J103" r:id="rId357" tooltip="Chmeľová (Bílé Karpaty)"/>
    <hyperlink ref="J102" r:id="rId358" tooltip="Čerchov" display="https://cs.wikipedia.org/wiki/%C4%8Cerchov"/>
    <hyperlink ref="J104" r:id="rId359" display="https://cs.wikipedia.org/wiki/Str%C3%A1%C5%BEn%C3%BD_vrch"/>
    <hyperlink ref="H102" r:id="rId360" display="https://cs.wikipedia.org/wiki/%C4%8Cerchov"/>
    <hyperlink ref="H103" r:id="rId361" display="https://cs.wikipedia.org/wiki/Chme%C4%BEov%C3%A1_(B%C3%ADl%C3%A9_Karpaty)"/>
    <hyperlink ref="H104" r:id="rId362" display="https://cs.wikipedia.org/wiki/Pust%C3%BD_rybn%C3%ADk_(Ralsko)"/>
    <hyperlink ref="K106" r:id="rId363" tooltip="Podbeskydská pahorkatina" display="https://cs.wikipedia.org/wiki/Podbeskydsk%C3%A1_pahorkatina"/>
    <hyperlink ref="K108" r:id="rId364" tooltip="Zlatohorská vrchovina" display="https://cs.wikipedia.org/wiki/Zlatohorsk%C3%A1_vrchovina"/>
    <hyperlink ref="K109" r:id="rId365" tooltip="Šumavské podhůří" display="https://cs.wikipedia.org/wiki/%C5%A0umavsk%C3%A9_podh%C5%AF%C5%99%C3%AD"/>
    <hyperlink ref="K107" r:id="rId366" tooltip="Hanušovická vrchovina" display="https://cs.wikipedia.org/wiki/Hanu%C5%A1ovick%C3%A1_vrchovina"/>
    <hyperlink ref="M106" r:id="rId367" location="x=18.286917&amp;y=49.611583&amp;z=15&amp;q=49.611583N%2018.286917E&amp;l=16" display="http://www.mapy.cz/ - x=18.286917&amp;y=49.611583&amp;z=15&amp;q=49.611583N%2018.286917E&amp;l=16"/>
    <hyperlink ref="M108" r:id="rId368" location="x=17.428883&amp;y=50.256933&amp;z=15&amp;q=50.256933N%2017.428883E&amp;l=16" display="http://www.mapy.cz/ - x=17.428883&amp;y=50.256933&amp;z=15&amp;q=50.256933N%2017.428883E&amp;l=16"/>
    <hyperlink ref="M109" r:id="rId369" location="x=13.396650&amp;y=49.250883&amp;z=15&amp;q=49.250883N%2013.396650E&amp;l=16" display="http://www.mapy.cz/ - x=13.396650&amp;y=49.250883&amp;z=15&amp;q=49.250883N%2013.396650E&amp;l=16"/>
    <hyperlink ref="M107" r:id="rId370" location="x=17.054333&amp;y=49.854033&amp;z=15&amp;q=49.854033N%2017.054333E&amp;l=16" display="http://www.mapy.cz/ - x=17.054333&amp;y=49.854033&amp;z=15&amp;q=49.854033N%2017.054333E&amp;l=16"/>
    <hyperlink ref="E107" r:id="rId371" tooltip="Bradlo (Hanušovická vrchovina)" display="https://cs.wikipedia.org/wiki/Bradlo_(Hanu%C5%A1ovick%C3%A1_vrchovina)"/>
    <hyperlink ref="E108" r:id="rId372" tooltip="Biskupská kupa" display="https://cs.wikipedia.org/wiki/Biskupsk%C3%A1_kupa"/>
    <hyperlink ref="J108" r:id="rId373" tooltip="Příčný vrch"/>
    <hyperlink ref="J105" r:id="rId374" tooltip="Pěnkavčí vrch (Lužické hory)" display="https://cs.wikipedia.org/wiki/P%C4%9Bnkav%C4%8D%C3%AD_vrch_(Lu%C5%BEick%C3%A9_hory)"/>
    <hyperlink ref="J106" r:id="rId375" tooltip="Kubánkov"/>
    <hyperlink ref="H105" r:id="rId376" display="https://cs.wikipedia.org/wiki/Nov%C3%A1_Hu%C5%A5_(Svor)"/>
    <hyperlink ref="H107" r:id="rId377" display="https://cs.wikipedia.org/wiki/Hrabi%C5%A1%C3%ADn"/>
    <hyperlink ref="H109" r:id="rId378" display="https://cs.wikipedia.org/wiki/Hlav%C5%88ovice"/>
    <hyperlink ref="J110" r:id="rId379" tooltip="Písek (Brdská vrchovina)" display="https://cs.wikipedia.org/wiki/P%C3%ADsek_(Brdsk%C3%A1_vrchovina)"/>
    <hyperlink ref="H110" r:id="rId380" display="https://cs.wikipedia.org/wiki/Silnice_II/115"/>
    <hyperlink ref="K112" r:id="rId381" tooltip="Podorlická pahorkatina" display="https://cs.wikipedia.org/wiki/Podorlick%C3%A1_pahorkatina"/>
    <hyperlink ref="K113" r:id="rId382" tooltip="Moravskoslezské Beskydy" display="https://cs.wikipedia.org/wiki/Moravskoslezsk%C3%A9_Beskydy"/>
    <hyperlink ref="K114" r:id="rId383" tooltip="Podorlická pahorkatina" display="https://cs.wikipedia.org/wiki/Podorlick%C3%A1_pahorkatina"/>
    <hyperlink ref="M112" r:id="rId384" location="x=16.356317&amp;y=50.094750&amp;z=15&amp;q=50.094750N%2016.356317E&amp;l=16" display="http://www.mapy.cz/ - x=16.356317&amp;y=50.094750&amp;z=15&amp;q=50.094750N%2016.356317E&amp;l=16"/>
    <hyperlink ref="M113" r:id="rId385" location="x=18.373583&amp;y=49.448050&amp;z=15&amp;q=49.448050N%2018.373583E&amp;l=16" display="http://www.mapy.cz/ - x=18.373583&amp;y=49.448050&amp;z=15&amp;q=49.448050N%2018.373583E&amp;l=16"/>
    <hyperlink ref="M114" r:id="rId386" location="x=16.702350&amp;y=49.685917&amp;z=15&amp;q=49.685917N%2016.702350E&amp;l=16" display="http://www.mapy.cz/ - x=16.702350&amp;y=49.685917&amp;z=15&amp;q=49.685917N%2016.702350E&amp;l=16"/>
    <hyperlink ref="E112" r:id="rId387" tooltip="Chlum (Podorlická pahorkatina)" display="https://cs.wikipedia.org/wiki/Chlum_(Podorlick%C3%A1_pahorkatina)"/>
    <hyperlink ref="J112" r:id="rId388" tooltip="Anenský vrch (Orlické hory)" display="https://cs.wikipedia.org/wiki/Anensk%C3%BD_vrch_(Orlick%C3%A9_hory)"/>
    <hyperlink ref="J113" r:id="rId389" tooltip="Smrk (Moravskoslezské Beskydy)" display="https://cs.wikipedia.org/wiki/Smrk_(Moravskoslezsk%C3%A9_Beskydy)"/>
    <hyperlink ref="H111" r:id="rId390" display="https://cs.wikipedia.org/wiki/Ne%C5%A1t%C4%9Btice"/>
    <hyperlink ref="H112" r:id="rId391" display="https://cs.wikipedia.org/wiki/Z%C3%A1chlum%C3%AD_(okres_%C3%9Ast%C3%AD_nad_Orlic%C3%AD)"/>
    <hyperlink ref="H113" r:id="rId392" display="https://cs.wikipedia.org/wiki/Smrk_(Moravskoslezsk%C3%A9_Beskydy)"/>
    <hyperlink ref="H114" r:id="rId393" display="https://cs.wikipedia.org/wiki/P%C5%99edn%C3%AD_Arno%C5%A1tov"/>
    <hyperlink ref="K118" r:id="rId394" tooltip="Křivoklátská vrchovina" display="https://cs.wikipedia.org/wiki/K%C5%99ivokl%C3%A1tsk%C3%A1_vrchovina"/>
    <hyperlink ref="K120" r:id="rId395" tooltip="Šumavské podhůří" display="https://cs.wikipedia.org/wiki/%C5%A0umavsk%C3%A9_podh%C5%AF%C5%99%C3%AD"/>
    <hyperlink ref="K121" r:id="rId396" tooltip="Zlatohorská vrchovina" display="https://cs.wikipedia.org/wiki/Zlatohorsk%C3%A1_vrchovina"/>
    <hyperlink ref="K122" r:id="rId397" tooltip="Podbeskydská pahorkatina" display="https://cs.wikipedia.org/wiki/Podbeskydsk%C3%A1_pahorkatina"/>
    <hyperlink ref="K123" r:id="rId398" tooltip="Zlatohorská vrchovina" display="https://cs.wikipedia.org/wiki/Zlatohorsk%C3%A1_vrchovina"/>
    <hyperlink ref="K124" r:id="rId399" tooltip="Tepelská vrchovina" display="https://cs.wikipedia.org/wiki/Tepelsk%C3%A1_vrchovina"/>
    <hyperlink ref="K125" r:id="rId400" tooltip="Křivoklátská vrchovina" display="https://cs.wikipedia.org/wiki/K%C5%99ivokl%C3%A1tsk%C3%A1_vrchovina"/>
    <hyperlink ref="K126" r:id="rId401" tooltip="Svitavská pahorkatina" display="https://cs.wikipedia.org/wiki/Svitavsk%C3%A1_pahorkatina"/>
    <hyperlink ref="K127" r:id="rId402" tooltip="Krkonošské podhůří" display="https://cs.wikipedia.org/wiki/Krkono%C5%A1sk%C3%A9_podh%C5%AF%C5%99%C3%AD"/>
    <hyperlink ref="K128" r:id="rId403" tooltip="Jičínská pahorkatina" display="https://cs.wikipedia.org/wiki/Ji%C4%8D%C3%ADnsk%C3%A1_pahorkatina"/>
    <hyperlink ref="K129" r:id="rId404" tooltip="Drahanská vrchovina" display="https://cs.wikipedia.org/wiki/Drahansk%C3%A1_vrchovina"/>
    <hyperlink ref="K130" r:id="rId405" tooltip="České středohoří" display="https://cs.wikipedia.org/wiki/%C4%8Cesk%C3%A9_st%C5%99edoho%C5%99%C3%AD"/>
    <hyperlink ref="K131" r:id="rId406" tooltip="Moravskoslezské Beskydy" display="https://cs.wikipedia.org/wiki/Moravskoslezsk%C3%A9_Beskydy"/>
    <hyperlink ref="K132" r:id="rId407" tooltip="Ještědsko-kozákovský hřbet" display="https://cs.wikipedia.org/wiki/Je%C5%A1t%C4%9Bdsko-koz%C3%A1kovsk%C3%BD_h%C5%99bet"/>
    <hyperlink ref="K133" r:id="rId408" tooltip="Šluknovská pahorkatina" display="https://cs.wikipedia.org/wiki/%C5%A0luknovsk%C3%A1_pahorkatina"/>
    <hyperlink ref="K134" r:id="rId409" tooltip="Boskovická brázda" display="https://cs.wikipedia.org/wiki/Boskovick%C3%A1_br%C3%A1zda"/>
    <hyperlink ref="K135" r:id="rId410" tooltip="České středohoří" display="https://cs.wikipedia.org/wiki/%C4%8Cesk%C3%A9_st%C5%99edoho%C5%99%C3%AD"/>
    <hyperlink ref="K136" r:id="rId411" tooltip="Ralská pahorkatina" display="https://cs.wikipedia.org/wiki/Ralsk%C3%A1_pahorkatina"/>
    <hyperlink ref="K137" r:id="rId412" tooltip="Ralská pahorkatina" display="https://cs.wikipedia.org/wiki/Ralsk%C3%A1_pahorkatina"/>
    <hyperlink ref="K119" r:id="rId413" tooltip="Hanušovická vrchovina" display="https://cs.wikipedia.org/wiki/Hanu%C5%A1ovick%C3%A1_vrchovina"/>
    <hyperlink ref="M118" r:id="rId414" location="x=13.929883&amp;y=49.963333&amp;z=15&amp;q=49.963333N%2013.929883E&amp;l=16" display="http://www.mapy.cz/ - x=13.929883&amp;y=49.963333&amp;z=15&amp;q=49.963333N%2013.929883E&amp;l=16"/>
    <hyperlink ref="M120" r:id="rId415" location="x=13.468950&amp;y=49.308450&amp;z=15&amp;q=49.308450N%2013.468950E&amp;l=16" display="http://www.mapy.cz/ - x=13.468950&amp;y=49.308450&amp;z=15&amp;q=49.308450N%2013.468950E&amp;l=16"/>
    <hyperlink ref="M121" r:id="rId416" location="x=17.605317&amp;y=50.198067&amp;z=15&amp;q=50.198067N%2017.605317E&amp;l=16" display="http://www.mapy.cz/ - x=17.605317&amp;y=50.198067&amp;z=15&amp;q=50.198067N%2017.605317E&amp;l=16"/>
    <hyperlink ref="M123" r:id="rId417" location="x=17.424150&amp;y=50.199550&amp;z=15&amp;q=50.199550N%2017.424150E&amp;l=16" display="http://www.mapy.cz/ - x=17.424150&amp;y=50.199550&amp;z=15&amp;q=50.199550N%2017.424150E&amp;l=16"/>
    <hyperlink ref="M124" r:id="rId418" location="x=13.215767&amp;y=50.080117&amp;z=15&amp;q=50.080117N%2013.215767E&amp;l=16" display="http://www.mapy.cz/ - x=13.215767&amp;y=50.080117&amp;z=15&amp;q=50.080117N%2013.215767E&amp;l=16"/>
    <hyperlink ref="M125" r:id="rId419" location="x=13.795000&amp;y=49.917250&amp;z=15&amp;q=49.917250N%2013.795000E&amp;l=16" display="http://www.mapy.cz/ - x=13.795000&amp;y=49.917250&amp;z=15&amp;q=49.917250N%2013.795000E&amp;l=16"/>
    <hyperlink ref="M126" r:id="rId420" location="x=16.515550&amp;y=49.911533&amp;z=15&amp;q=49.911533N%2016.515550E&amp;l=16" display="http://www.mapy.cz/ - x=16.515550&amp;y=49.911533&amp;z=15&amp;q=49.911533N%2016.515550E&amp;l=16"/>
    <hyperlink ref="M127" r:id="rId421" location="x=15.918667&amp;y=50.476517&amp;z=15&amp;q=50.476517N%2015.918667E&amp;l=16" display="http://www.mapy.cz/ - x=15.918667&amp;y=50.476517&amp;z=15&amp;q=50.476517N%2015.918667E&amp;l=16"/>
    <hyperlink ref="M128" r:id="rId422" location="x=15.046017&amp;y=50.527667&amp;z=15&amp;q=50.527667N%2015.046017E&amp;l=16" display="http://www.mapy.cz/ - x=15.046017&amp;y=50.527667&amp;z=15&amp;q=50.527667N%2015.046017E&amp;l=16"/>
    <hyperlink ref="M129" r:id="rId423" location="x=16.576917&amp;y=49.313217&amp;z=15&amp;q=49.313217N%2016.576917E&amp;l=16" display="http://www.mapy.cz/ - x=16.576917&amp;y=49.313217&amp;z=15&amp;q=49.313217N%2016.576917E&amp;l=16"/>
    <hyperlink ref="M130" r:id="rId424" location="x=14.420867&amp;y=50.721267&amp;z=15&amp;q=50.721267N%2014.420867E&amp;l=16" display="http://www.mapy.cz/ - x=14.420867&amp;y=50.721267&amp;z=15&amp;q=50.721267N%2014.420867E&amp;l=16"/>
    <hyperlink ref="M131" r:id="rId425" location="x=18.672617&amp;y=49.566950&amp;z=15&amp;q=49.566950N%2018.672617E&amp;l=16" display="http://www.mapy.cz/ - x=18.672617&amp;y=49.566950&amp;z=15&amp;q=49.566950N%2018.672617E&amp;l=16"/>
    <hyperlink ref="M132" r:id="rId426" location="x=14.923633&amp;y=50.790317&amp;z=15&amp;q=50.790317N%2014.923633E&amp;l=16" display="http://www.mapy.cz/ - x=14.923633&amp;y=50.790317&amp;z=15&amp;q=50.790317N%2014.923633E&amp;l=16"/>
    <hyperlink ref="M133" r:id="rId427" location="x=14.645733&amp;y=50.928450&amp;z=15&amp;q=50.928450N%2014.645733E&amp;l=16" display="http://www.mapy.cz/ - x=14.645733&amp;y=50.928450&amp;z=15&amp;q=50.928450N%2014.645733E&amp;l=16"/>
    <hyperlink ref="M134" r:id="rId428" location="x=16.414750&amp;y=49.358683&amp;z=15&amp;q=49.358683N%2016.414750E&amp;l=16" display="http://www.mapy.cz/ - x=16.414750&amp;y=49.358683&amp;z=15&amp;q=49.358683N%2016.414750E&amp;l=16"/>
    <hyperlink ref="M135" r:id="rId429" location="x=13.726100&amp;y=50.537633&amp;z=15&amp;q=50.537633N%2013.726100E&amp;l=16" display="http://www.mapy.cz/ - x=13.726100&amp;y=50.537633&amp;z=15&amp;q=50.537633N%2013.726100E&amp;l=16"/>
    <hyperlink ref="M136" r:id="rId430" location="x=14.827333&amp;y=50.676667&amp;z=15&amp;q=50.676667N%2014.827333E&amp;l=16" display="http://www.mapy.cz/ - x=14.827333&amp;y=50.676667&amp;z=15&amp;q=50.676667N%2014.827333E&amp;l=16"/>
    <hyperlink ref="M137" r:id="rId431" location="x=14.577933&amp;y=50.583550&amp;z=15&amp;q=50.583550N%2014.577933E&amp;l=16" display="http://www.mapy.cz/ - x=14.577933&amp;y=50.583550&amp;z=15&amp;q=50.583550N%2014.577933E&amp;l=16"/>
    <hyperlink ref="E118" r:id="rId432" display="https://cs.wikipedia.org/wiki/Kru%C5%A1n%C3%A1_hora"/>
    <hyperlink ref="E119" r:id="rId433" tooltip="Kamenný vrch (Hanušovická vrchovina)" display="https://cs.wikipedia.org/wiki/Kamenn%C3%BD_vrch_(Hanu%C5%A1ovick%C3%A1_vrchovina)"/>
    <hyperlink ref="E125" r:id="rId434" tooltip="Těchovín" display="https://cs.wikipedia.org/wiki/T%C4%9Bchov%C3%ADn"/>
    <hyperlink ref="E127" r:id="rId435" tooltip="Liščí hora (Krkonošské podhůří)" display="https://cs.wikipedia.org/wiki/Li%C5%A1%C4%8D%C3%AD_hora_(Krkono%C5%A1sk%C3%A9_podh%C5%AF%C5%99%C3%AD)"/>
    <hyperlink ref="E131" r:id="rId436" tooltip="Kozubová" display="https://cs.wikipedia.org/wiki/Kozubov%C3%A1"/>
    <hyperlink ref="E132" r:id="rId437" tooltip="Dlouhá hora" display="https://cs.wikipedia.org/wiki/Dlouh%C3%A1_hora"/>
    <hyperlink ref="E137" r:id="rId438" tooltip="Maršovický vrch (Ralská pahorkatina)" display="https://cs.wikipedia.org/wiki/Mar%C5%A1ovick%C3%BD_vrch_(Ralsk%C3%A1_pahorkatina)"/>
    <hyperlink ref="E136" r:id="rId439" tooltip="Velký Jelení vrch" display="https://cs.wikipedia.org/wiki/Velk%C3%BD_Jelen%C3%AD_vrch"/>
    <hyperlink ref="E135" r:id="rId440" tooltip="Kaňkov (České středohoří)" display="https://cs.wikipedia.org/wiki/Ka%C5%88kov_(%C4%8Cesk%C3%A9_st%C5%99edoho%C5%99%C3%AD)"/>
    <hyperlink ref="E129" r:id="rId441" tooltip="Babí lom (Drahanská vrchovina)" display="https://cs.wikipedia.org/wiki/Bab%C3%AD_lom_(Drahansk%C3%A1_vrchovina)"/>
    <hyperlink ref="E128" r:id="rId442" tooltip="Mužský (Jičínská pahorkatina)" display="https://cs.wikipedia.org/wiki/Mu%C5%BEsk%C3%BD_(Ji%C4%8D%C3%ADnsk%C3%A1_pahorkatina)"/>
    <hyperlink ref="E126" r:id="rId443" tooltip="Palice (Českotřebovská vrchovina)" display="https://cs.wikipedia.org/wiki/Palice_(%C4%8Ceskot%C5%99ebovsk%C3%A1_vrchovina)"/>
    <hyperlink ref="E124" r:id="rId444" tooltip="Vladař (Tepelská vrchovina)" display="https://cs.wikipedia.org/wiki/Vlada%C5%99_(Tepelsk%C3%A1_vrchovina)"/>
    <hyperlink ref="E134" r:id="rId445" tooltip="Květnice (Boskovická brázda)" display="https://cs.wikipedia.org/wiki/Kv%C4%9Btnice_(Boskovick%C3%A1_br%C3%A1zda)"/>
    <hyperlink ref="M122" r:id="rId446" location="x=18.084417&amp;y=49.564600&amp;z=15&amp;q=49.564600N%2018.084417E&amp;l=16" display="http://www.mapy.cz/#x=18.084417&amp;y=49.564600&amp;z=15&amp;q=49.564600N%2018.084417E&amp;l=16"/>
    <hyperlink ref="E133" r:id="rId447" tooltip="Špičák (Rumburská pahorkatina)" display="https://cs.wikipedia.org/wiki/%C5%A0pi%C4%8D%C3%A1k_(Rumbursk%C3%A1_pahorkatina)"/>
    <hyperlink ref="M119" r:id="rId448" location="x=17.0999500&amp;y=49.9637167&amp;z=15&amp;q=49.9637167N%2017.0999500E&amp;l=16" display="http://www.mapy.cz/#x=17.0999500&amp;y=49.9637167&amp;z=15&amp;q=49.9637167N%2017.0999500E&amp;l=16"/>
    <hyperlink ref="J127" r:id="rId449" tooltip="Čížkovy kameny" display="https://cs.wikipedia.org/wiki/%C4%8C%C3%AD%C5%BEkovy_kameny"/>
    <hyperlink ref="J133" r:id="rId450" display="https://cs.wikipedia.org/wiki/Weberberg"/>
    <hyperlink ref="J126" r:id="rId451" tooltip="Mirand" display="https://cs.wikipedia.org/wiki/Mirand"/>
    <hyperlink ref="J128" r:id="rId452" display="https://cs.wikipedia.org/wiki/Vyske%C5%99_(Ji%C4%8D%C3%ADnsk%C3%A1_pahorkatina)"/>
    <hyperlink ref="J118" r:id="rId453" tooltip="Vlastec (Křivoklátská vrchovina)" display="https://cs.wikipedia.org/wiki/Vlastec_(K%C5%99ivokl%C3%A1tsk%C3%A1_vrchovina)"/>
    <hyperlink ref="J115" r:id="rId454" tooltip="Vysoká seč" display="https://cs.wikipedia.org/wiki/Vysok%C3%A1_se%C4%8D"/>
    <hyperlink ref="J130" r:id="rId455" tooltip="Vlčí hora (České středohoří)"/>
    <hyperlink ref="J135" r:id="rId456" tooltip="Želenický vrch" display="https://cs.wikipedia.org/wiki/%C5%BDelenick%C3%BD_vrch"/>
    <hyperlink ref="J136" r:id="rId457" tooltip="Ralsko (Ralská pahorkatina)" display="https://cs.wikipedia.org/wiki/Ralsko_(Ralsk%C3%A1_pahorkatina)"/>
    <hyperlink ref="J137" r:id="rId458" tooltip="Vlhošť (Ralská pahorkatina)" display="https://cs.wikipedia.org/wiki/Vlho%C5%A1%C5%A5_(Ralsk%C3%A1_pahorkatina)"/>
    <hyperlink ref="J132" r:id="rId459" tooltip="Velký Vápenný" display="https://cs.wikipedia.org/wiki/Velk%C3%BD_V%C3%A1penn%C3%BD"/>
    <hyperlink ref="J117" r:id="rId460" tooltip="Milíř (Jizerské hory)" display="https://cs.wikipedia.org/wiki/Mil%C3%AD%C5%99_(Jizersk%C3%A9_hory)"/>
    <hyperlink ref="J123" r:id="rId461" display="https://cs.wikipedia.org/wiki/P%C5%99%C3%AD%C4%8Dn%C3%BD_vrch"/>
    <hyperlink ref="J129" r:id="rId462" tooltip="Bukovec (Drahanská vrchovina)"/>
    <hyperlink ref="H115" r:id="rId463" display="https://cs.wikipedia.org/wiki/Vodn%C3%AD_n%C3%A1dr%C5%BE_P%C5%99%C3%ADse%C4%8Dnice"/>
    <hyperlink ref="H116" r:id="rId464" display="https://cs.wikipedia.org/wiki/Hn%C4%9Bvanov"/>
    <hyperlink ref="H117" r:id="rId465" display="https://cs.wikipedia.org/wiki/Albrechtice_v_Jizersk%C3%BDch_hor%C3%A1ch"/>
    <hyperlink ref="H118" r:id="rId466" display="https://cs.wikipedia.org/wiki/Broumy"/>
    <hyperlink ref="H120" r:id="rId467" display="https://cs.wikipedia.org/wiki/%C4%8C%C3%ADha%C5%88"/>
    <hyperlink ref="H121" r:id="rId468" display="https://cs.wikipedia.org/wiki/Rud%C3%ADkovy"/>
    <hyperlink ref="H122" r:id="rId469" display="https://cs.wikipedia.org/wiki/%C5%BDenklava"/>
    <hyperlink ref="H123" r:id="rId470" display="https://cs.wikipedia.org/wiki/He%C5%99manovice"/>
    <hyperlink ref="H124" r:id="rId471" display="https://cs.wikipedia.org/wiki/Kole%C5%A1ov"/>
    <hyperlink ref="H125" r:id="rId472" display="https://cs.wikipedia.org/wiki/Ka%C5%99ez"/>
    <hyperlink ref="H126" r:id="rId473" display="https://cs.wikipedia.org/wiki/T%C5%99ebovick%C3%A1_br%C3%A1na"/>
    <hyperlink ref="H127" r:id="rId474" display="https://cs.wikipedia.org/wiki/Trutnov"/>
    <hyperlink ref="H128" r:id="rId475" display="https://cs.wikipedia.org/wiki/Skokovy"/>
    <hyperlink ref="H129" r:id="rId476" display="https://cs.wikipedia.org/wiki/Svino%C5%A1ice"/>
    <hyperlink ref="H130" r:id="rId477" display="https://cs.wikipedia.org/wiki/Volfartice"/>
    <hyperlink ref="H133" r:id="rId478" display="https://cs.wikipedia.org/wiki/Leutersdorf_(Sasko)"/>
    <hyperlink ref="H135" r:id="rId479" display="https://cs.wikipedia.org/wiki/Bra%C5%88any"/>
    <hyperlink ref="H136" r:id="rId480" display="https://cs.wikipedia.org/wiki/Ralsko_(Ralsk%C3%A1_pahorkatina)"/>
    <hyperlink ref="H137" r:id="rId481" display="https://cs.wikipedia.org/wiki/Chlum_(okres_%C4%8Cesk%C3%A1_L%C3%ADpa)"/>
    <hyperlink ref="K139" r:id="rId482" tooltip="Plaská pahorkatina" display="https://cs.wikipedia.org/wiki/Plask%C3%A1_pahorkatina"/>
    <hyperlink ref="K140" r:id="rId483" tooltip="Doupovské hory" display="https://cs.wikipedia.org/wiki/Doupovsk%C3%A9_hory"/>
    <hyperlink ref="K141" r:id="rId484" tooltip="Podorlická pahorkatina" display="https://cs.wikipedia.org/wiki/Podorlick%C3%A1_pahorkatina"/>
    <hyperlink ref="K142" r:id="rId485" tooltip="Litenčická pahorkatina" display="https://cs.wikipedia.org/wiki/Liten%C4%8Dick%C3%A1_pahorkatina"/>
    <hyperlink ref="K143" r:id="rId486" tooltip="Hořovická pahorkatina" display="https://cs.wikipedia.org/wiki/Ho%C5%99ovick%C3%A1_pahorkatina"/>
    <hyperlink ref="K144" r:id="rId487" tooltip="Ralská pahorkatina" display="https://cs.wikipedia.org/wiki/Ralsk%C3%A1_pahorkatina"/>
    <hyperlink ref="K145" r:id="rId488" tooltip="České středohoří" display="https://cs.wikipedia.org/wiki/%C4%8Cesk%C3%A9_st%C5%99edoho%C5%99%C3%AD"/>
    <hyperlink ref="K146" r:id="rId489" tooltip="České středohoří" display="https://cs.wikipedia.org/wiki/%C4%8Cesk%C3%A9_st%C5%99edoho%C5%99%C3%AD"/>
    <hyperlink ref="M139" r:id="rId490" location="x=12.855483&amp;y=49.810567&amp;z=15&amp;q=49.810567N%2012.855483E&amp;l=16" display="http://www.mapy.cz/ - x=12.855483&amp;y=49.810567&amp;z=15&amp;q=49.810567N%2012.855483E&amp;l=16"/>
    <hyperlink ref="M140" r:id="rId491" location="x=13.238350&amp;y=50.358867&amp;z=15&amp;q=50.358867N%2013.238350E&amp;l=16" display="http://www.mapy.cz/ - x=13.238350&amp;y=50.358867&amp;z=15&amp;q=50.358867N%2013.238350E&amp;l=16"/>
    <hyperlink ref="M141" r:id="rId492" location="x=16.680950&amp;y=49.775467&amp;z=15&amp;q=49.775467N%2016.680950E&amp;l=16" display="http://www.mapy.cz/ - x=16.680950&amp;y=49.775467&amp;z=15&amp;q=49.775467N%2016.680950E&amp;l=16"/>
    <hyperlink ref="M142" r:id="rId493" location="x=17.121167&amp;y=49.201000&amp;z=15&amp;q=49.201000N%2017.121167E&amp;l=16" display="http://www.mapy.cz/ - x=17.121167&amp;y=49.201000&amp;z=15&amp;q=49.201000N%2017.121167E&amp;l=16"/>
    <hyperlink ref="M143" r:id="rId494" location="x=14.103200&amp;y=49.896650&amp;z=15&amp;q=49.896650N%2014.103200E&amp;l=16" display="http://www.mapy.cz/ - x=14.103200&amp;y=49.896650&amp;z=15&amp;q=49.896650N%2014.103200E&amp;l=16"/>
    <hyperlink ref="M145" r:id="rId495" location="x=14.053400&amp;y=50.584717&amp;z=15&amp;q=50.584717N%2014.053400E&amp;l=16" display="http://www.mapy.cz/ - x=14.053400&amp;y=50.584717&amp;z=15&amp;q=50.584717N%2014.053400E&amp;l=16"/>
    <hyperlink ref="M144" r:id="rId496" location="x=14.549183&amp;y=50.702683&amp;z=15&amp;q=50.702683N%2014.549183E&amp;l=16" display="http://www.mapy.cz/ - x=14.549183&amp;y=50.702683&amp;z=15&amp;q=50.702683N%2014.549183E&amp;l=16"/>
    <hyperlink ref="M146" r:id="rId497" location="x=13.617250&amp;y=50.506967&amp;z=15&amp;q=50.506967N%2013.617250E&amp;l=16" display="http://www.mapy.cz/ - x=13.617250&amp;y=50.506967&amp;z=15&amp;q=50.506967N%2013.617250E&amp;l=16"/>
    <hyperlink ref="E143" r:id="rId498" tooltip="Bacín" display="https://cs.wikipedia.org/wiki/Bac%C3%ADn"/>
    <hyperlink ref="E142" r:id="rId499" tooltip="Hradisko (Litenčická pahorkatina)" display="https://cs.wikipedia.org/wiki/Hradisko_(Liten%C4%8Dick%C3%A1_pahorkatina)"/>
    <hyperlink ref="E140" r:id="rId500" tooltip="Úhošť" display="https://cs.wikipedia.org/wiki/%C3%9Aho%C5%A1%C5%A5"/>
    <hyperlink ref="E145" r:id="rId501" tooltip="Deblík" display="https://cs.wikipedia.org/wiki/Debl%C3%ADk"/>
    <hyperlink ref="E146" r:id="rId502" tooltip="Ressl" display="https://cs.wikipedia.org/wiki/Ressl"/>
    <hyperlink ref="E144" r:id="rId503" tooltip="Špičák (Zákupská pahorkatina)" display="https://cs.wikipedia.org/wiki/%C5%A0pi%C4%8D%C3%A1k_(Z%C3%A1kupsk%C3%A1_pahorkatina)"/>
    <hyperlink ref="J142" r:id="rId504" tooltip="Brdo (Chřiby)" display="https://cs.wikipedia.org/wiki/Brdo_(Ch%C5%99iby)"/>
    <hyperlink ref="J139" r:id="rId505" tooltip="Podhorní vrch" display="https://cs.wikipedia.org/wiki/Podhorn%C3%AD_vrch"/>
    <hyperlink ref="J146" r:id="rId506" tooltip="Zlatník (České středohoří)" display="https://cs.wikipedia.org/wiki/Zlatn%C3%ADk_(%C4%8Cesk%C3%A9_st%C5%99edoho%C5%99%C3%AD)"/>
    <hyperlink ref="J145" r:id="rId507" tooltip="Varhošť" display="https://cs.wikipedia.org/wiki/Varho%C5%A1%C5%A5"/>
    <hyperlink ref="J144" r:id="rId508" tooltip="Skalický vrch" display="https://cs.wikipedia.org/wiki/Skalick%C3%BD_vrch"/>
    <hyperlink ref="J138" r:id="rId509" tooltip="Medvědí vrch" display="https://cs.wikipedia.org/wiki/Medv%C4%9Bd%C3%AD_vrch"/>
    <hyperlink ref="H138" r:id="rId510" display="https://cs.wikipedia.org/wiki/He%C5%99manovice"/>
    <hyperlink ref="H139" r:id="rId511" display="https://cs.wikipedia.org/wiki/%C4%8Cerno%C5%A1%C3%ADn"/>
    <hyperlink ref="H140" r:id="rId512" display="https://cs.wikipedia.org/wiki/Brodce_(Kada%C5%88)"/>
    <hyperlink ref="H142" r:id="rId513" display="https://cs.wikipedia.org/wiki/Liten%C4%8Dice"/>
    <hyperlink ref="H143" r:id="rId514" display="https://cs.wikipedia.org/wiki/V%C5%A1eradice"/>
    <hyperlink ref="H144" r:id="rId515" display="https://cs.wikipedia.org/wiki/Pihel"/>
    <hyperlink ref="H146" r:id="rId516" display="https://cs.wikipedia.org/wiki/Komo%C5%99any_(Most)"/>
    <hyperlink ref="K148" r:id="rId517" tooltip="Rychlebské hory" display="https://cs.wikipedia.org/wiki/Rychlebsk%C3%A9_hory"/>
    <hyperlink ref="K149" r:id="rId518" tooltip="Švihovská vrchovina" display="https://cs.wikipedia.org/wiki/%C5%A0vihovsk%C3%A1_vrchovina"/>
    <hyperlink ref="M148" r:id="rId519" location="x=16.938350&amp;y=50.341750&amp;z=15&amp;q=50.341750N%2016.938350E&amp;l=16" display="http://www.mapy.cz/ - x=16.938350&amp;y=50.341750&amp;z=15&amp;q=50.341750N%2016.938350E&amp;l=16"/>
    <hyperlink ref="M149" r:id="rId520" location="x=13.053850&amp;y=49.438750&amp;z=15&amp;q=49.438750N%2013.053850E&amp;l=16" display="http://www.mapy.cz/ - x=13.053850&amp;y=49.438750&amp;z=15&amp;q=49.438750N%2013.053850E&amp;l=16"/>
    <hyperlink ref="J149" r:id="rId521" tooltip="Hora (přírodní památka)" display="https://cs.wikipedia.org/wiki/Hora_(p%C5%99%C3%ADrodn%C3%AD_pam%C3%A1tka)"/>
    <hyperlink ref="J148" r:id="rId522" tooltip="Borůvková hora"/>
    <hyperlink ref="H147" r:id="rId523" display="https://cs.wikipedia.org/wiki/Silnice_I/45"/>
    <hyperlink ref="H149" r:id="rId524" display="https://cs.wikipedia.org/wiki/N%C4%9Bm%C4%8Dice_(okres_Doma%C5%BElice)"/>
    <hyperlink ref="K151" r:id="rId525" tooltip="Novohradské podhůří" display="https://cs.wikipedia.org/wiki/Novohradsk%C3%A9_podh%C5%AF%C5%99%C3%AD"/>
    <hyperlink ref="K152" r:id="rId526" tooltip="Hostýnsko-vsetínská hornatina" display="https://cs.wikipedia.org/wiki/Host%C3%BDnsko-vset%C3%ADnsk%C3%A1_hornatina"/>
    <hyperlink ref="K153" r:id="rId527" tooltip="Hostýnsko-vsetínská hornatina" display="https://cs.wikipedia.org/wiki/Host%C3%BDnsko-vset%C3%ADnsk%C3%A1_hornatina"/>
    <hyperlink ref="K154" r:id="rId528" tooltip="Hanušovická vrchovina" display="https://cs.wikipedia.org/wiki/Hanu%C5%A1ovick%C3%A1_vrchovina"/>
    <hyperlink ref="K155" r:id="rId529" tooltip="Šluknovská pahorkatina" display="https://cs.wikipedia.org/wiki/%C5%A0luknovsk%C3%A1_pahorkatina"/>
    <hyperlink ref="K156" r:id="rId530" tooltip="Všerubská vrchovina" display="https://cs.wikipedia.org/wiki/V%C5%A1erubsk%C3%A1_vrchovina"/>
    <hyperlink ref="K157" r:id="rId531" tooltip="Slezské Beskydy" display="https://cs.wikipedia.org/wiki/Slezsk%C3%A9_Beskydy"/>
    <hyperlink ref="M151" r:id="rId532" location="x=14.540000&amp;y=48.739917&amp;z=15&amp;q=48.739917N%2014.540000E&amp;l=16" display="http://www.mapy.cz/ - x=14.540000&amp;y=48.739917&amp;z=15&amp;q=48.739917N%2014.540000E&amp;l=16"/>
    <hyperlink ref="M152" r:id="rId533" location="x=17.901417&amp;y=49.338167&amp;z=15&amp;q=49.338167N%2017.901417E&amp;l=16" display="http://www.mapy.cz/ - x=17.901417&amp;y=49.338167&amp;z=15&amp;q=49.338167N%2017.901417E&amp;l=16"/>
    <hyperlink ref="M153" r:id="rId534" location="x=18.024567&amp;y=49.439833&amp;z=15&amp;q=49.439833N%2018.024567E&amp;l=16" display="http://www.mapy.cz/ - x=18.024567&amp;y=49.439833&amp;z=15&amp;q=49.439833N%2018.024567E&amp;l=16"/>
    <hyperlink ref="M154" r:id="rId535" location="x=16.934000&amp;y=49.970833&amp;z=15&amp;q=49.970833N%2016.934000E&amp;l=16" display="http://www.mapy.cz/ - x=16.934000&amp;y=49.970833&amp;z=15&amp;q=49.970833N%2016.934000E&amp;l=16"/>
    <hyperlink ref="M155" r:id="rId536" location="x=14.426150&amp;y=50.975567&amp;z=15&amp;q=50.975567N%2014.426150E&amp;l=16" display="http://www.mapy.cz/ - x=14.426150&amp;y=50.975567&amp;z=15&amp;q=50.975567N%2014.426150E&amp;l=16"/>
    <hyperlink ref="M156" r:id="rId537" location="x=13.069833&amp;y=49.322450&amp;z=15&amp;q=49.322450N%2013.069833E&amp;l=16" display="http://www.mapy.cz/ - x=13.069833&amp;y=49.322450&amp;z=15&amp;q=49.322450N%2013.069833E&amp;l=16"/>
    <hyperlink ref="M157" r:id="rId538" location="x=18.750450&amp;y=49.676817&amp;z=15&amp;q=49.676817N%2018.750450E&amp;l=16" display="http://www.mapy.cz/ - x=18.750450&amp;y=49.676817&amp;z=15&amp;q=49.676817N%2018.750450E&amp;l=16"/>
    <hyperlink ref="E157" r:id="rId539" tooltip="Ostrý vrch (Slezské Beskydy)" display="https://cs.wikipedia.org/wiki/Ostr%C3%BD_vrch_(Slezsk%C3%A9_Beskydy)"/>
    <hyperlink ref="E154" r:id="rId540" tooltip="Háj (Hanušovická vrchovina)" display="https://cs.wikipedia.org/wiki/H%C3%A1j_(Hanu%C5%A1ovick%C3%A1_vrchovina)"/>
    <hyperlink ref="E151" r:id="rId541" tooltip="Hradišťský vrch (Novohradské podhůří)"/>
    <hyperlink ref="E156" r:id="rId542" tooltip="Jezvinec" display="https://cs.wikipedia.org/wiki/Jezvinec"/>
    <hyperlink ref="E155" r:id="rId543" tooltip="Hrazený" display="https://cs.wikipedia.org/wiki/Hrazen%C3%BD"/>
    <hyperlink ref="J155" r:id="rId544" tooltip="Chřibský vrch" display="https://cs.wikipedia.org/wiki/Ch%C5%99ibsk%C3%BD_vrch"/>
    <hyperlink ref="J151" r:id="rId545" tooltip="Kohout (Novohradské podhůří)" display="https://cs.wikipedia.org/wiki/Kohout_(Novohradsk%C3%A9_podh%C5%AF%C5%99%C3%AD)"/>
    <hyperlink ref="J150" r:id="rId546" tooltip="Zelený vrch (Cvikov)" display="https://cs.wikipedia.org/wiki/Zelen%C3%BD_vrch_(Cvikov)"/>
    <hyperlink ref="H150" r:id="rId547" display="https://cs.wikipedia.org/wiki/Zelen%C3%BD_vrch_(Cvikov)"/>
    <hyperlink ref="H151" r:id="rId548" display="https://cs.wikipedia.org/wiki/Kaplice"/>
    <hyperlink ref="H152" r:id="rId549" display="https://cs.wikipedia.org/wiki/Trnava_(okres_Zl%C3%ADn)"/>
    <hyperlink ref="H153" r:id="rId550" display="https://cs.wikipedia.org/wiki/Vid%C4%8De"/>
    <hyperlink ref="H155" r:id="rId551" display="https://cs.wikipedia.org/wiki/Kr%C3%A1sn%C3%A1_L%C3%ADpa"/>
    <hyperlink ref="K159" r:id="rId552" tooltip="Lužické hory" display="https://cs.wikipedia.org/wiki/Lu%C5%BEick%C3%A9_hory"/>
    <hyperlink ref="K160" r:id="rId553" tooltip="Švihovská vrchovina" display="https://cs.wikipedia.org/wiki/%C5%A0vihovsk%C3%A1_vrchovina"/>
    <hyperlink ref="K161" r:id="rId554" tooltip="Podbeskydská pahorkatina" display="https://cs.wikipedia.org/wiki/Podbeskydsk%C3%A1_pahorkatina"/>
    <hyperlink ref="K162" r:id="rId555" tooltip="Podbeskydská pahorkatina" display="https://cs.wikipedia.org/wiki/Podbeskydsk%C3%A1_pahorkatina"/>
    <hyperlink ref="K164" r:id="rId556" tooltip="Svitavská pahorkatina" display="https://cs.wikipedia.org/wiki/Svitavsk%C3%A1_pahorkatina"/>
    <hyperlink ref="K163" r:id="rId557" tooltip="Ralská pahorkatina" display="https://cs.wikipedia.org/wiki/Ralsk%C3%A1_pahorkatina"/>
    <hyperlink ref="M159" r:id="rId558" location="x=14.500833&amp;y=50.825683&amp;z=15&amp;q=50.825683N%2014.500833E&amp;l=16" display="http://www.mapy.cz/ - x=14.500833&amp;y=50.825683&amp;z=15&amp;q=50.825683N%2014.500833E&amp;l=16"/>
    <hyperlink ref="M160" r:id="rId559" location="x=13.269767&amp;y=49.427483&amp;z=15&amp;q=49.427483N%2013.269767E&amp;l=16" display="http://www.mapy.cz/ - x=13.269767&amp;y=49.427483&amp;z=15&amp;q=49.427483N%2013.269767E&amp;l=16"/>
    <hyperlink ref="M161" r:id="rId560" location="x=18.201467&amp;y=49.581083&amp;z=15&amp;q=49.581083N%2018.201467E&amp;l=16" display="http://www.mapy.cz/ - x=18.201467&amp;y=49.581083&amp;z=15&amp;q=49.581083N%2018.201467E&amp;l=16"/>
    <hyperlink ref="M162" r:id="rId561" location="x=17.677967&amp;y=49.514433&amp;z=15&amp;q=49.514433N%2017.677967E&amp;l=16" display="http://www.mapy.cz/ - x=17.677967&amp;y=49.514433&amp;z=15&amp;q=49.514433N%2017.677967E&amp;l=16"/>
    <hyperlink ref="M164" r:id="rId562" location="x=16.348717&amp;y=50.008850&amp;z=15&amp;q=50.008850N%2016.348717E&amp;l=16" display="http://www.mapy.cz/ - x=16.348717&amp;y=50.008850&amp;z=15&amp;q=50.008850N%2016.348717E&amp;l=16"/>
    <hyperlink ref="E159" r:id="rId563" tooltip="Javor (Lužické hory)" display="https://cs.wikipedia.org/wiki/Javor_(Lu%C5%BEick%C3%A9_hory)"/>
    <hyperlink ref="E163" r:id="rId564" tooltip="Tachovský vrch" display="https://cs.wikipedia.org/wiki/Tachovsk%C3%BD_vrch"/>
    <hyperlink ref="E164" r:id="rId565" tooltip="Hůrka (Českotřebovská pahorkatina)" display="https://cs.wikipedia.org/wiki/H%C5%AFrka_(%C4%8Ceskot%C5%99ebovsk%C3%A1_pahorkatina)"/>
    <hyperlink ref="M163" r:id="rId566" location="x=14.6463000&amp;y=50.5384500&amp;z=15&amp;q=50.5384500N%2014.6463000E&amp;l=16" display="http://www.mapy.cz/#x=14.6463000&amp;y=50.5384500&amp;z=15&amp;q=50.5384500N%2014.6463000E&amp;l=16"/>
    <hyperlink ref="J164" r:id="rId567" tooltip="Andrlův chlum" display="https://cs.wikipedia.org/wiki/Andrl%C5%AFv_chlum"/>
    <hyperlink ref="J158" r:id="rId568" display="https://cs.wikipedia.org/wiki/Kamenn%C3%BD_vrch_(Hanu%C5%A1ovick%C3%A1_vrchovina)"/>
    <hyperlink ref="J159" r:id="rId569" tooltip="Studenec (Lužické hory)" display="https://cs.wikipedia.org/wiki/Studenec_(Lu%C5%BEick%C3%A9_hory)"/>
    <hyperlink ref="J161" r:id="rId570" tooltip="Červený kámen (Podbeskydská pahorkatina)"/>
    <hyperlink ref="J163" r:id="rId571" display="https://cs.wikipedia.org/wiki/Mal%C3%BD_Bezd%C4%9Bz"/>
    <hyperlink ref="H158" r:id="rId572" display="https://cs.wikipedia.org/wiki/Hrab%C4%9B%C5%A1ice"/>
    <hyperlink ref="H160" r:id="rId573" display="https://cs.wikipedia.org/wiki/Klatovy"/>
    <hyperlink ref="H162" r:id="rId574" display="https://cs.wikipedia.org/wiki/Par%C5%A1ovice"/>
    <hyperlink ref="H163" r:id="rId575" display="https://cs.wikipedia.org/wiki/Tachov_(okres_%C4%8Cesk%C3%A1_L%C3%ADpa)"/>
    <hyperlink ref="H164" r:id="rId576" display="https://cs.wikipedia.org/wiki/Sopotnice"/>
    <hyperlink ref="K166" r:id="rId577" tooltip="Ralská pahorkatina" display="https://cs.wikipedia.org/wiki/Ralsk%C3%A1_pahorkatina"/>
    <hyperlink ref="M166" r:id="rId578" location="x=14.580117&amp;y=50.556717&amp;z=15&amp;q=50.556717N%2014.580117E&amp;l=16" display="http://www.mapy.cz/ - x=14.580117&amp;y=50.556717&amp;z=15&amp;q=50.556717N%2014.580117E&amp;l=16"/>
    <hyperlink ref="E166" r:id="rId579" tooltip="Berkovský vrch" display="https://cs.wikipedia.org/wiki/Berkovsk%C3%BD_vrch"/>
    <hyperlink ref="J166" r:id="rId580" tooltip="Maršovický vrch (Ralská pahorkatina)" display="https://cs.wikipedia.org/wiki/Mar%C5%A1ovick%C3%BD_vrch_(Ralsk%C3%A1_pahorkatina)"/>
    <hyperlink ref="H165" r:id="rId581" display="https://cs.wikipedia.org/wiki/Chroboly"/>
    <hyperlink ref="H166" r:id="rId582" display="https://cs.wikipedia.org/wiki/%C5%A0edina"/>
    <hyperlink ref="K168" r:id="rId583" tooltip="Vlašimská pahorkatina" display="https://cs.wikipedia.org/wiki/Vla%C5%A1imsk%C3%A1_pahorkatina"/>
    <hyperlink ref="K169" r:id="rId584" tooltip="Ralská pahorkatina" display="https://cs.wikipedia.org/wiki/Ralsk%C3%A1_pahorkatina"/>
    <hyperlink ref="K170" r:id="rId585" tooltip="České středohoří" display="https://cs.wikipedia.org/wiki/%C4%8Cesk%C3%A9_st%C5%99edoho%C5%99%C3%AD"/>
    <hyperlink ref="M168" r:id="rId586" location="x=14.873050&amp;y=49.641867&amp;z=15&amp;q=49.641867N%2014.873050E&amp;l=16" display="http://www.mapy.cz/ - x=14.873050&amp;y=49.641867&amp;z=15&amp;q=49.641867N%2014.873050E&amp;l=16"/>
    <hyperlink ref="M169" r:id="rId587" location="x=14.541500&amp;y=50.745167&amp;z=15&amp;q=50.745167N%2014.541500E&amp;l=16" display="http://www.mapy.cz/ - x=14.541500&amp;y=50.745167&amp;z=15&amp;q=50.745167N%2014.541500E&amp;l=16"/>
    <hyperlink ref="M170" r:id="rId588" location="x=13.860183&amp;y=50.638500&amp;z=15&amp;q=50.638500N%2013.860183E&amp;l=16" display="http://www.mapy.cz/ - x=13.860183&amp;y=50.638500&amp;z=15&amp;q=50.638500N%2013.860183E&amp;l=16"/>
    <hyperlink ref="E169" r:id="rId589" tooltip="Chotovický vrch" display="https://cs.wikipedia.org/wiki/Chotovick%C3%BD_vrch"/>
    <hyperlink ref="E170" r:id="rId590" tooltip="Doubravská hora" display="https://cs.wikipedia.org/wiki/Doubravsk%C3%A1_hora"/>
    <hyperlink ref="E168" r:id="rId591" tooltip="Blaník" display="https://cs.wikipedia.org/wiki/Blan%C3%ADk"/>
    <hyperlink ref="J167" r:id="rId592" display="https://cs.wikipedia.org/wiki/Velk%C3%BD_Roudn%C3%BD"/>
    <hyperlink ref="J170" r:id="rId593" display="https://cs.wikipedia.org/wiki/Kom%C3%A1%C5%99%C3%AD_h%C5%Afrka"/>
    <hyperlink ref="J169" r:id="rId594" tooltip="Česká skála" display="https://cs.wikipedia.org/wiki/%C4%8Cesk%C3%A1_sk%C3%A1la"/>
    <hyperlink ref="H167" r:id="rId595" display="https://cs.wikipedia.org/wiki/Brunt%C3%A1l"/>
    <hyperlink ref="H168" r:id="rId596" display="https://cs.wikipedia.org/wiki/Les%C3%A1ky"/>
    <hyperlink ref="H169" r:id="rId597" display="https://cs.wikipedia.org/wiki/Nov%C3%BD_Bor"/>
    <hyperlink ref="H170" r:id="rId598" display="https://cs.wikipedia.org/wiki/Teplice"/>
    <hyperlink ref="K180" r:id="rId599" tooltip="Podbeskydská pahorkatina" display="https://cs.wikipedia.org/wiki/Podbeskydsk%C3%A1_pahorkatina"/>
    <hyperlink ref="K184" r:id="rId600" tooltip="Slavkovský les" display="https://cs.wikipedia.org/wiki/Slavkovsk%C3%BD_les"/>
    <hyperlink ref="K173" r:id="rId601" tooltip="Lužické hory" display="https://cs.wikipedia.org/wiki/Lu%C5%BEick%C3%A9_hory"/>
    <hyperlink ref="K175" r:id="rId602" tooltip="Šumavské podhůří" display="https://cs.wikipedia.org/wiki/%C5%A0umavsk%C3%A9_podh%C5%AF%C5%99%C3%AD"/>
    <hyperlink ref="K176" r:id="rId603" tooltip="Hanušovická vrchovina" display="https://cs.wikipedia.org/wiki/Hanu%C5%A1ovick%C3%A1_vrchovina"/>
    <hyperlink ref="K177" r:id="rId604" tooltip="Javorníky" display="https://cs.wikipedia.org/wiki/Javorn%C3%ADky"/>
    <hyperlink ref="K178" r:id="rId605" tooltip="Šumavské podhůří" display="https://cs.wikipedia.org/wiki/%C5%A0umavsk%C3%A9_podh%C5%AF%C5%99%C3%AD"/>
    <hyperlink ref="K179" r:id="rId606" tooltip="Šumavské podhůří" display="https://cs.wikipedia.org/wiki/%C5%A0umavsk%C3%A9_podh%C5%AF%C5%99%C3%AD"/>
    <hyperlink ref="K182" r:id="rId607" tooltip="Podčeskoleská pahorkatina" display="https://cs.wikipedia.org/wiki/Pod%C4%8Deskolesk%C3%A1_pahorkatina"/>
    <hyperlink ref="K183" r:id="rId608" tooltip="Krkonošské podhůří" display="https://cs.wikipedia.org/wiki/Krkono%C5%A1sk%C3%A9_podh%C5%AF%C5%99%C3%AD"/>
    <hyperlink ref="K185" r:id="rId609" tooltip="Ralská pahorkatina" display="https://cs.wikipedia.org/wiki/Ralsk%C3%A1_pahorkatina"/>
    <hyperlink ref="K174" r:id="rId610" tooltip="Ždánický les" display="https://cs.wikipedia.org/wiki/%C5%BDd%C3%A1nick%C3%BD_les"/>
    <hyperlink ref="K181" r:id="rId611" tooltip="Děčínská vrchovina" display="https://cs.wikipedia.org/wiki/D%C4%9B%C4%8D%C3%ADnsk%C3%A1_vrchovina"/>
    <hyperlink ref="K172" r:id="rId612" tooltip="Křemešnická vrchovina" display="https://cs.wikipedia.org/wiki/K%C5%99eme%C5%A1nick%C3%A1_vrchovina"/>
    <hyperlink ref="M184" r:id="rId613" location="x=12.846583&amp;y=50.204000&amp;z=15&amp;q=50.204000N%2012.846583E&amp;l=16" display="http://www.mapy.cz/ - x=12.846583&amp;y=50.204000&amp;z=15&amp;q=50.204000N%2012.846583E&amp;l=16"/>
    <hyperlink ref="M173" r:id="rId614" location="x=14.547300&amp;y=50.838617&amp;z=15&amp;q=50.838617N%2014.547300E&amp;l=16" display="http://www.mapy.cz/ - x=14.547300&amp;y=50.838617&amp;z=15&amp;q=50.838617N%2014.547300E&amp;l=16"/>
    <hyperlink ref="M175" r:id="rId615" location="x=14.120200&amp;y=48.925583&amp;z=15&amp;q=48.925583N%2014.120200E&amp;l=16" display="http://www.mapy.cz/ - x=14.120200&amp;y=48.925583&amp;z=15&amp;q=48.925583N%2014.120200E&amp;l=16"/>
    <hyperlink ref="M176" r:id="rId616" location="x=16.896017&amp;y=50.063067&amp;z=15&amp;q=50.063067N%2016.896017E&amp;l=16" display="http://www.mapy.cz/ - x=16.896017&amp;y=50.063067&amp;z=15&amp;q=50.063067N%2016.896017E&amp;l=16"/>
    <hyperlink ref="M177" r:id="rId617" location="x=18.124050&amp;y=49.280667&amp;z=15&amp;q=49.280667N%2018.124050E&amp;l=16" display="http://www.mapy.cz/ - x=18.124050&amp;y=49.280667&amp;z=15&amp;q=49.280667N%2018.124050E&amp;l=16"/>
    <hyperlink ref="M178" r:id="rId618" location="x=14.329467&amp;y=48.923800&amp;z=15&amp;q=48.923800N%2014.329467E&amp;l=16" display="http://www.mapy.cz/ - x=14.329467&amp;y=48.923800&amp;z=15&amp;q=48.923800N%2014.329467E&amp;l=16"/>
    <hyperlink ref="M179" r:id="rId619" location="x=14.116667&amp;y=49.123050&amp;z=15&amp;q=49.123050N%2014.116667E&amp;l=16" display="http://www.mapy.cz/ - x=14.116667&amp;y=49.123050&amp;z=15&amp;q=49.123050N%2014.116667E&amp;l=16"/>
    <hyperlink ref="M182" r:id="rId620" location="x=12.761133&amp;y=49.599450&amp;z=15&amp;q=49.599450N%2012.761133E&amp;l=16" display="http://www.mapy.cz/ - x=12.761133&amp;y=49.599450&amp;z=15&amp;q=49.599450N%2012.761133E&amp;l=16"/>
    <hyperlink ref="M183" r:id="rId621" location="x=15.557000&amp;y=50.562300&amp;z=15&amp;q=50.562300N%2015.557000E&amp;l=16" display="http://www.mapy.cz/ - x=15.557000&amp;y=50.562300&amp;z=15&amp;q=50.562300N%2015.557000E&amp;l=16"/>
    <hyperlink ref="M185" r:id="rId622" location="x=14.662900&amp;y=50.589367&amp;z=15&amp;q=50.589367N%2014.662900E&amp;l=16" display="http://www.mapy.cz/ - x=14.662900&amp;y=50.589367&amp;z=15&amp;q=50.589367N%2014.662900E&amp;l=16"/>
    <hyperlink ref="M172" r:id="rId623" location="x=15.320017&amp;y=49.638417&amp;z=15&amp;q=49.638417N%2015.320017E&amp;l=16" display="http://www.mapy.cz/ - x=15.320017&amp;y=49.638417&amp;z=15&amp;q=49.638417N%2015.320017E&amp;l=16"/>
    <hyperlink ref="E173" r:id="rId624" tooltip="Velká Tisová" display="https://cs.wikipedia.org/wiki/Velk%C3%A1_Tisov%C3%A1"/>
    <hyperlink ref="E185" r:id="rId625" tooltip="Borný" display="https://cs.wikipedia.org/wiki/Born%C3%BD"/>
    <hyperlink ref="E179" r:id="rId626" tooltip="Svobodná hora" display="https://cs.wikipedia.org/wiki/Svobodn%C3%A1_hora"/>
    <hyperlink ref="E178" r:id="rId627" tooltip="Kluk (Šumavské podhůří)" display="https://cs.wikipedia.org/wiki/Kluk_(%C5%A0umavsk%C3%A9_podh%C5%AF%C5%99%C3%AD)"/>
    <hyperlink ref="E172" r:id="rId628" tooltip="Melechov" display="https://cs.wikipedia.org/wiki/Melechov"/>
    <hyperlink ref="E181" r:id="rId629" tooltip="Děčínský Sněžník" display="https://cs.wikipedia.org/wiki/D%C4%9B%C4%8D%C3%ADnsk%C3%BD_Sn%C4%9B%C5%BEn%C3%ADk"/>
    <hyperlink ref="E174" r:id="rId630" tooltip="U Slepice (Ždánický les)" display="https://cs.wikipedia.org/wiki/U_Slepice_(%C5%BDd%C3%A1nick%C3%BD_les)"/>
    <hyperlink ref="E183" r:id="rId631" tooltip="Stráž (Krkonošské podhůří, 630 m)"/>
    <hyperlink ref="E184" r:id="rId632" tooltip="Doubská hora" display="https://cs.wikipedia.org/wiki/Doubsk%C3%A1_hora"/>
    <hyperlink ref="M181" r:id="rId633" location="x=14.1042333&amp;y=50.7913167&amp;z=15&amp;q=50.7913167N%2014.1042333E&amp;l=16" display="http://www.mapy.cz/#x=14.1042333&amp;y=50.7913167&amp;z=15&amp;q=50.7913167N%2014.1042333E&amp;l=16"/>
    <hyperlink ref="M174" r:id="rId634" location="x=17.0491500&amp;y=49.1002667&amp;z=15&amp;q=49.1002667N%2017.0491500E&amp;l=16" display="http://www.mapy.cz/#x=17.0491500&amp;y=49.1002667&amp;z=15&amp;q=49.1002667N%2017.0491500E&amp;l=16"/>
    <hyperlink ref="M180" r:id="rId635" location="x=18.1406333&amp;y=49.5526333&amp;z=15&amp;q=49.5526333N%2018.1406333E&amp;l=16" display="http://www.mapy.cz/#x=18.1406333&amp;y=49.5526333&amp;z=15&amp;q=49.5526333N%2018.1406333E&amp;l=16"/>
    <hyperlink ref="J181" r:id="rId636" tooltip="Špičák (Krušné hory, 723 m)" display="https://cs.wikipedia.org/wiki/%C5%A0pi%C4%8D%C3%A1k_(Kru%C5%A1n%C3%A9_hory,_723_m)"/>
    <hyperlink ref="J172" r:id="rId637" tooltip="Křemešník" display="https://cs.wikipedia.org/wiki/K%C5%99eme%C5%A1n%C3%ADk"/>
    <hyperlink ref="J179" r:id="rId638" display="https://cs.wikipedia.org/wiki/Sko%C4%8Dick%C3%BD_hrad"/>
    <hyperlink ref="J178" r:id="rId639" tooltip="Kleť" display="https://cs.wikipedia.org/wiki/Kle%C5%A5"/>
    <hyperlink ref="J175" r:id="rId640" tooltip="Chlum (Šumava)" display="https://cs.wikipedia.org/wiki/Chlum_(%C5%A0umava)"/>
    <hyperlink ref="J185" r:id="rId641" tooltip="Dub (Ralská pahorkatina)" display="https://cs.wikipedia.org/wiki/Dub_(Ralsk%C3%A1_pahorkatina)"/>
    <hyperlink ref="J173" r:id="rId642" tooltip="Jedlová (Lužické hory)" display="https://cs.wikipedia.org/wiki/Jedlov%C3%A1_(Lu%C5%BEick%C3%A9_hory)"/>
    <hyperlink ref="J180" r:id="rId643" tooltip="Velký Javorník" display="https://cs.wikipedia.org/wiki/Velk%C3%BD_Javorn%C3%ADk"/>
    <hyperlink ref="H171" r:id="rId644" display="https://cs.wikipedia.org/wiki/Jaron%C3%ADn"/>
    <hyperlink ref="H172" r:id="rId645" display="https://cs.wikipedia.org/wiki/Ji%C5%99ice_(okres_Pelh%C5%99imov)"/>
    <hyperlink ref="H173" r:id="rId646" display="https://cs.wikipedia.org/wiki/Kytlice"/>
    <hyperlink ref="H174" r:id="rId647" display="https://cs.wikipedia.org/wiki/Brankovice"/>
    <hyperlink ref="H175" r:id="rId648" display="https://cs.wikipedia.org/wiki/Tisovka"/>
    <hyperlink ref="H178" r:id="rId649" display="https://cs.wikipedia.org/wiki/Nov%C3%A1_Ves_(okres_%C4%8Cesk%C3%BD_Krumlov)"/>
    <hyperlink ref="H179" r:id="rId650" display="https://cs.wikipedia.org/wiki/Velk%C3%BD_Bor"/>
    <hyperlink ref="H180" r:id="rId651" display="https://cs.wikipedia.org/wiki/Ve%C5%99ovice"/>
    <hyperlink ref="H181" r:id="rId652" display="https://cs.wikipedia.org/wiki/Tis%C3%A1"/>
    <hyperlink ref="H182" r:id="rId653" display="https://cs.wikipedia.org/wiki/T%C5%99eme%C5%A1n%C3%A9"/>
    <hyperlink ref="H183" r:id="rId654" display="https://cs.wikipedia.org/wiki/Martinice_v_Krkono%C5%A1%C3%ADch"/>
    <hyperlink ref="K188" r:id="rId655" tooltip="České středohoří" display="https://cs.wikipedia.org/wiki/%C4%8Cesk%C3%A9_st%C5%99edoho%C5%99%C3%AD"/>
    <hyperlink ref="K189" r:id="rId656" tooltip="Doupovské hory" display="https://cs.wikipedia.org/wiki/Doupovsk%C3%A9_hory"/>
    <hyperlink ref="K190" r:id="rId657" tooltip="Všerubská vrchovina" display="https://cs.wikipedia.org/wiki/V%C5%A1erubsk%C3%A1_vrchovina"/>
    <hyperlink ref="K193" r:id="rId658" tooltip="České středohoří" display="https://cs.wikipedia.org/wiki/%C4%8Cesk%C3%A9_st%C5%99edoho%C5%99%C3%AD"/>
    <hyperlink ref="K191" r:id="rId659" tooltip="Šumavské podhůří" display="https://cs.wikipedia.org/wiki/%C5%A0umavsk%C3%A9_podh%C5%AF%C5%99%C3%AD"/>
    <hyperlink ref="K192" r:id="rId660" tooltip="České středohoří" display="https://cs.wikipedia.org/wiki/%C4%8Cesk%C3%A9_st%C5%99edoho%C5%99%C3%AD"/>
    <hyperlink ref="M188" r:id="rId661" location="x=13.912833&amp;y=50.512450&amp;z=15&amp;q=50.512450N%2013.912833E&amp;l=16" display="http://www.mapy.cz/ - x=13.912833&amp;y=50.512450&amp;z=15&amp;q=50.512450N%2013.912833E&amp;l=16"/>
    <hyperlink ref="M189" r:id="rId662" location="x=13.078150&amp;y=50.319350&amp;z=15&amp;q=50.319350N%2013.078150E&amp;l=16" display="http://www.mapy.cz/ - x=13.078150&amp;y=50.319350&amp;z=15&amp;q=50.319350N%2013.078150E&amp;l=16"/>
    <hyperlink ref="M190" r:id="rId663" location="x=12.882567&amp;y=49.373533&amp;z=15&amp;q=49.373533N%2012.882567E&amp;l=16" display="http://www.mapy.cz/ - x=12.882567&amp;y=49.373533&amp;z=15&amp;q=49.373533N%2012.882567E&amp;l=16"/>
    <hyperlink ref="M193" r:id="rId664" location="x=13.977650&amp;y=50.506867&amp;z=15&amp;q=50.506867N%2013.977650E&amp;l=16" display="http://www.mapy.cz/ - x=13.977650&amp;y=50.506867&amp;z=15&amp;q=50.506867N%2013.977650E&amp;l=16"/>
    <hyperlink ref="M191" r:id="rId665" location="x=14.096383&amp;y=49.169200&amp;z=15&amp;q=49.169200N%2014.096383E&amp;l=16" display="http://www.mapy.cz/ - x=14.096383&amp;y=49.169200&amp;z=15&amp;q=49.169200N%2014.096383E&amp;l=16"/>
    <hyperlink ref="M192" r:id="rId666" location="x=14.433633&amp;y=50.791467&amp;z=15&amp;q=50.791467N%2014.433633E&amp;l=16" display="http://www.mapy.cz/ - x=14.433633&amp;y=50.791467&amp;z=15&amp;q=50.791467N%2014.433633E&amp;l=16"/>
    <hyperlink ref="E192" r:id="rId667" tooltip="Zámecký vrch (České středohoří, 530 m)" display="https://cs.wikipedia.org/wiki/Z%C3%A1meck%C3%BD_vrch_(%C4%8Cesk%C3%A9_st%C5%99edoho%C5%99%C3%AD,_530_m)"/>
    <hyperlink ref="E193" r:id="rId668" tooltip="Sutomský vrch" display="https://cs.wikipedia.org/wiki/Sutomsk%C3%BD_vrch"/>
    <hyperlink ref="E188" r:id="rId669" tooltip="Lipská hora (České středohoří)" display="https://cs.wikipedia.org/wiki/Lipsk%C3%A1_hora_(%C4%8Cesk%C3%A9_st%C5%99edoho%C5%99%C3%AD)"/>
    <hyperlink ref="E191" r:id="rId670" tooltip="Skočický hrad" display="https://cs.wikipedia.org/wiki/Sko%C4%8Dick%C3%BD_hrad"/>
    <hyperlink ref="J190" r:id="rId671" tooltip="Čerchov" display="https://cs.wikipedia.org/wiki/%C4%8Cerchov"/>
    <hyperlink ref="J189" r:id="rId672" tooltip="Meluzína (Krušné hory)" display="https://cs.wikipedia.org/wiki/Meluz%C3%ADna_(Kru%C5%A1n%C3%A9_hory)"/>
    <hyperlink ref="J186" r:id="rId673" display="https://cs.wikipedia.org/wiki/Hri%C4%8Dovec"/>
    <hyperlink ref="J188" r:id="rId674" tooltip="Hradišťany (České středohoří)" display="https://cs.wikipedia.org/wiki/Hradi%C5%A1%C5%A5any_(%C4%8Cesk%C3%A9_st%C5%99edoho%C5%99%C3%AD)"/>
    <hyperlink ref="J193" r:id="rId675" tooltip="Lovoš" display="https://cs.wikipedia.org/wiki/Lovo%C5%A1"/>
    <hyperlink ref="H187" r:id="rId676" display="https://cs.wikipedia.org/wiki/Rejv%C3%ADz"/>
    <hyperlink ref="H189" r:id="rId677" display="https://cs.wikipedia.org/wiki/Pust%C3%BD_z%C3%A1mek_(Doupovsk%C3%A9_hory)"/>
    <hyperlink ref="H191" r:id="rId678" display="https://cs.wikipedia.org/wiki/Rad%C4%9Bjovice_(okres_Strakonice)"/>
    <hyperlink ref="H193" r:id="rId679" display="https://cs.wikipedia.org/wiki/Ostr%C3%BD_(%C4%8Cesk%C3%A9_st%C5%99edoho%C5%99%C3%AD,_553_m)"/>
    <hyperlink ref="K196" r:id="rId680" tooltip="Ralská pahorkatina" display="https://cs.wikipedia.org/wiki/Ralsk%C3%A1_pahorkatina"/>
    <hyperlink ref="K195" r:id="rId681" tooltip="Krkonošské podhůří" display="https://cs.wikipedia.org/wiki/Krkono%C5%A1sk%C3%A9_podh%C5%AF%C5%99%C3%AD"/>
    <hyperlink ref="K197" r:id="rId682" tooltip="Bobravská vrchovina" display="https://cs.wikipedia.org/wiki/Bobravsk%C3%A1_vrchovina"/>
    <hyperlink ref="M196" r:id="rId683" location="x=14.762800&amp;y=50.695183&amp;z=15&amp;q=50.695183N%2014.762800E&amp;l=16" display="http://www.mapy.cz/ - x=14.762800&amp;y=50.695183&amp;z=15&amp;q=50.695183N%2014.762800E&amp;l=16"/>
    <hyperlink ref="M195" r:id="rId684" location="x=15.445883&amp;y=50.493317&amp;z=15&amp;q=50.493317N%2015.445883E&amp;l=16" display="http://www.mapy.cz/ - x=15.445883&amp;y=50.493317&amp;z=15&amp;q=50.493317N%2015.445883E&amp;l=16"/>
    <hyperlink ref="M197" r:id="rId685" location="x=16.551633&amp;y=49.273800&amp;z=15&amp;q=49.273800N%2016.551633E&amp;l=16" display="http://www.mapy.cz/ - x=16.551633&amp;y=49.273800&amp;z=15&amp;q=49.273800N%2016.551633E&amp;l=16"/>
    <hyperlink ref="E195" r:id="rId686" tooltip="Kumburk (hora)" display="https://cs.wikipedia.org/wiki/Kumburk_(hora)"/>
    <hyperlink ref="E196" r:id="rId687" tooltip="Lipka (Ralská pahorkatina)" display="https://cs.wikipedia.org/wiki/Lipka_(Ralsk%C3%A1_pahorkatina)"/>
    <hyperlink ref="J195" r:id="rId688" tooltip="Tábor (Ještědsko-kozákovský hřbet)" display="https://cs.wikipedia.org/wiki/T%C3%A1bor_(Je%C5%A1t%C4%9Bdsko-koz%C3%A1kovsk%C3%BD_h%C5%99bet)"/>
    <hyperlink ref="J197" r:id="rId689" tooltip="Babí lom (Drahanská vrchovina)" display="https://cs.wikipedia.org/wiki/Bab%C3%AD_lom_(Drahansk%C3%A1_vrchovina)"/>
    <hyperlink ref="J196" r:id="rId690" tooltip="Ralsko (Ralská pahorkatina)" display="https://cs.wikipedia.org/wiki/Ralsko_(Ralsk%C3%A1_pahorkatina)"/>
    <hyperlink ref="H194" r:id="rId691" display="https://cs.wikipedia.org/wiki/Bochov"/>
    <hyperlink ref="H195" r:id="rId692" display="https://cs.wikipedia.org/wiki/Sy%C5%99enov"/>
    <hyperlink ref="H196" r:id="rId693" display="https://cs.wikipedia.org/wiki/Tlustec"/>
    <hyperlink ref="H197" r:id="rId694" display="https://cs.wikipedia.org/wiki/Ku%C5%99im"/>
    <hyperlink ref="K200" r:id="rId695" tooltip="Podbeskydská pahorkatina" display="https://cs.wikipedia.org/wiki/Podbeskydsk%C3%A1_pahorkatina"/>
    <hyperlink ref="M200" r:id="rId696" location="x=18.075883&amp;y=49.610367&amp;z=15&amp;q=49.610367N%2018.075883E&amp;l=16" display="http://www.mapy.cz/ - x=18.075883&amp;y=49.610367&amp;z=15&amp;q=49.610367N%2018.075883E&amp;l=16"/>
    <hyperlink ref="H198" r:id="rId697" display="https://cs.wikipedia.org/wiki/Chodov%C3%A1_Plan%C3%A1"/>
    <hyperlink ref="H199" r:id="rId698" display="https://cs.wikipedia.org/wiki/Janovice_(Star%C3%BD_Ji%C4%8D%C3%ADn)"/>
    <hyperlink ref="H200" r:id="rId699" display="https://cs.wikipedia.org/wiki/Ryb%C3%AD"/>
    <hyperlink ref="K202" r:id="rId700" tooltip="Moravskoslezské Beskydy" display="https://cs.wikipedia.org/wiki/Moravskoslezsk%C3%A9_Beskydy"/>
    <hyperlink ref="K203" r:id="rId701" tooltip="Tepelská vrchovina" display="https://cs.wikipedia.org/wiki/Tepelsk%C3%A1_vrchovina"/>
    <hyperlink ref="K204" r:id="rId702" tooltip="Blatenská pahorkatina" display="https://cs.wikipedia.org/wiki/Blatensk%C3%A1_pahorkatina"/>
    <hyperlink ref="K205" r:id="rId703" tooltip="Novohradské hory" display="https://cs.wikipedia.org/wiki/Novohradsk%C3%A9_hory"/>
    <hyperlink ref="K206" r:id="rId704" tooltip="Hostýnsko-vsetínská hornatina" display="https://cs.wikipedia.org/wiki/Host%C3%BDnsko-vset%C3%ADnsk%C3%A1_hornatina"/>
    <hyperlink ref="K207" r:id="rId705" tooltip="Křemešnická vrchovina" display="https://cs.wikipedia.org/wiki/K%C5%99eme%C5%A1nick%C3%A1_vrchovina"/>
    <hyperlink ref="K208" r:id="rId706" tooltip="Ždánický les" display="https://cs.wikipedia.org/wiki/%C5%BDd%C3%A1nick%C3%BD_les"/>
    <hyperlink ref="M202" r:id="rId707" location="x=18.468750&amp;y=49.507700&amp;z=15&amp;q=49.507700N%2018.468750E&amp;l=16" display="http://www.mapy.cz/ - x=18.468750&amp;y=49.507700&amp;z=15&amp;q=49.507700N%2018.468750E&amp;l=16"/>
    <hyperlink ref="M203" r:id="rId708" location="x=13.002233&amp;y=50.014167&amp;z=15&amp;q=50.014167N%2013.002233E&amp;l=16" display="http://www.mapy.cz/ - x=13.002233&amp;y=50.014167&amp;z=15&amp;q=50.014167N%2013.002233E&amp;l=16"/>
    <hyperlink ref="M204" r:id="rId709" location="x=13.549300&amp;y=49.414500&amp;z=15&amp;q=49.414500N%2013.549300E&amp;l=16" display="http://www.mapy.cz/ - x=13.549300&amp;y=49.414500&amp;z=15&amp;q=49.414500N%2013.549300E&amp;l=16"/>
    <hyperlink ref="M205" r:id="rId710" location="x=14.845433&amp;y=48.779983&amp;z=15&amp;q=48.779983N%2014.845433E&amp;l=16" display="http://www.mapy.cz/ - x=14.845433&amp;y=48.779983&amp;z=15&amp;q=48.779983N%2014.845433E&amp;l=16"/>
    <hyperlink ref="M206" r:id="rId711" location="x=17.768517&amp;y=49.376583&amp;z=15&amp;q=49.376583N%2017.768517E&amp;l=16" display="http://www.mapy.cz/ - x=17.768517&amp;y=49.376583&amp;z=15&amp;q=49.376583N%2017.768517E&amp;l=16"/>
    <hyperlink ref="M207" r:id="rId712" location="x=15.003667&amp;y=49.535783&amp;z=15&amp;q=49.535783N%2015.003667E&amp;l=16" display="http://www.mapy.cz/ - x=15.003667&amp;y=49.535783&amp;z=15&amp;q=49.535783N%2015.003667E&amp;l=16"/>
    <hyperlink ref="M208" r:id="rId713" location="x=16.907833&amp;y=48.927467&amp;z=15&amp;q=48.927467N%2016.907833E&amp;l=16" display="http://www.mapy.cz/ - x=16.907833&amp;y=48.927467&amp;z=15&amp;q=48.927467N%2016.907833E&amp;l=16"/>
    <hyperlink ref="E206" r:id="rId714" tooltip="Čerňava (přírodní rezervace)" display="https://cs.wikipedia.org/wiki/%C4%8Cer%C5%88ava_(p%C5%99%C3%ADrodn%C3%AD_rezervace)"/>
    <hyperlink ref="E207" r:id="rId715" tooltip="Strážiště (Křemešnická vrchovina)" display="https://cs.wikipedia.org/wiki/Str%C3%A1%C5%BEi%C5%A1t%C4%9B_(K%C5%99eme%C5%A1nick%C3%A1_vrchovina)"/>
    <hyperlink ref="E203" r:id="rId716" tooltip="Třebouňský vrch" display="https://cs.wikipedia.org/wiki/T%C5%99ebou%C5%88sk%C3%BD_vrch"/>
    <hyperlink ref="J203" r:id="rId717" tooltip="Podhorní vrch" display="https://cs.wikipedia.org/wiki/Podhorn%C3%AD_vrch"/>
    <hyperlink ref="J207" r:id="rId718" tooltip="Křemešník" display="https://cs.wikipedia.org/wiki/K%C5%99eme%C5%A1n%C3%ADk"/>
    <hyperlink ref="J206" r:id="rId719" display="https://cs.wikipedia.org/wiki/Kel%C4%8Dsk%C3%BD_Javorn%C3%ADk"/>
    <hyperlink ref="J205" r:id="rId720" display="https://cs.wikipedia.org/wiki/Mandlstein"/>
    <hyperlink ref="J201" r:id="rId721" tooltip="Mravenečník (Hrubý Jeseník)" display="https://cs.wikipedia.org/wiki/Mravene%C4%8Dn%C3%ADk_(Hrub%C3%BD_Jesen%C3%ADk)"/>
    <hyperlink ref="H203" r:id="rId722" display="https://cs.wikipedia.org/wiki/K%C5%99epkovice"/>
    <hyperlink ref="H204" r:id="rId723" display="https://cs.wikipedia.org/wiki/Plichtice"/>
    <hyperlink ref="H207" r:id="rId724" display="https://cs.wikipedia.org/wiki/Sudk%C5%AFv_D%C5%AFl"/>
    <hyperlink ref="H208" r:id="rId725" display="https://cs.wikipedia.org/wiki/%C4%8Cej%C4%8D"/>
    <hyperlink ref="K210" r:id="rId726" tooltip="Šumava" display="https://cs.wikipedia.org/wiki/%C5%A0umava"/>
    <hyperlink ref="K211" r:id="rId727" tooltip="Brdská vrchovina" display="https://cs.wikipedia.org/wiki/Brdsk%C3%A1_vrchovina"/>
    <hyperlink ref="K212" r:id="rId728" tooltip="Krušné hory" display="https://cs.wikipedia.org/wiki/Kru%C5%A1n%C3%A9_hory"/>
    <hyperlink ref="K213" r:id="rId729" tooltip="Javorníky" display="https://cs.wikipedia.org/wiki/Javorn%C3%ADky"/>
    <hyperlink ref="K214" r:id="rId730" tooltip="Švihovská vrchovina" display="https://cs.wikipedia.org/wiki/%C5%A0vihovsk%C3%A1_vrchovina"/>
    <hyperlink ref="M210" r:id="rId731" location="x=14.263267&amp;y=48.632433&amp;z=15&amp;q=48.632433N%2014.263267E&amp;l=16" display="http://www.mapy.cz/ - x=14.263267&amp;y=48.632433&amp;z=15&amp;q=48.632433N%2014.263267E&amp;l=16"/>
    <hyperlink ref="M212" r:id="rId732" location="x=12.439967&amp;y=50.323200&amp;z=15&amp;q=50.323200N%2012.439967E&amp;l=16" display="http://www.mapy.cz/ - x=12.439967&amp;y=50.323200&amp;z=15&amp;q=50.323200N%2012.439967E&amp;l=16"/>
    <hyperlink ref="M213" r:id="rId733" location="x=18.132433&amp;y=49.194750&amp;z=15&amp;q=49.194750N%2018.132433E&amp;l=16" display="http://www.mapy.cz/ - x=18.132433&amp;y=49.194750&amp;z=15&amp;q=49.194750N%2018.132433E&amp;l=16"/>
    <hyperlink ref="M214" r:id="rId734" location="x=13.374583&amp;y=49.641633&amp;z=15&amp;q=49.641633N%2013.374583E&amp;l=16" display="http://www.mapy.cz/ - x=13.374583&amp;y=49.641633&amp;z=15&amp;q=49.641633N%2013.374583E&amp;l=16"/>
    <hyperlink ref="E213" r:id="rId735" tooltip="Čubův kopec (rozhledna)" display="https://cs.wikipedia.org/wiki/%C4%8Cub%C5%AFv_kopec_(rozhledna)"/>
    <hyperlink ref="E211" r:id="rId736" tooltip="Třemšín" display="https://cs.wikipedia.org/wiki/T%C5%99em%C5%A1%C3%ADn"/>
    <hyperlink ref="E212" r:id="rId737" tooltip="Počátecký vrch"/>
    <hyperlink ref="J210" r:id="rId738" tooltip="Medvědí hora (přírodní památka)" display="https://cs.wikipedia.org/wiki/Medv%C4%9Bd%C3%AD_hora_(p%C5%99%C3%ADrodn%C3%AD_pam%C3%A1tka)"/>
    <hyperlink ref="J209" r:id="rId739" tooltip="Suchý vrch (Orlické hory)" display="https://cs.wikipedia.org/wiki/Such%C3%BD_vrch_(Orlick%C3%A9_hory)"/>
    <hyperlink ref="J211" r:id="rId740" tooltip="Praha (Brdy)" display="https://cs.wikipedia.org/wiki/Praha_(Brdy)"/>
    <hyperlink ref="H209" r:id="rId741" display="https://cs.wikipedia.org/wiki/%C4%8Cervenovodsk%C3%A9_sedlo"/>
    <hyperlink ref="H210" r:id="rId742" display="https://cs.wikipedia.org/wiki/Vodn%C3%AD_elektr%C3%A1rna_Lipno_I"/>
    <hyperlink ref="H211" r:id="rId743" display="https://cs.wikipedia.org/wiki/Silnice_I/19"/>
    <hyperlink ref="H212" r:id="rId744" display="https://cs.wikipedia.org/wiki/Klingenthal"/>
    <hyperlink ref="H214" r:id="rId745" display="https://cs.wikipedia.org/wiki/Zast%C3%A1vka_(P%C5%99e%C5%A1tice)"/>
    <hyperlink ref="K216" r:id="rId746" tooltip="Šumavské podhůří" display="https://cs.wikipedia.org/wiki/%C5%A0umavsk%C3%A9_podh%C5%AF%C5%99%C3%AD"/>
    <hyperlink ref="K217" r:id="rId747" tooltip="Hanušovická vrchovina" display="https://cs.wikipedia.org/wiki/Hanu%C5%A1ovick%C3%A1_vrchovina"/>
    <hyperlink ref="K218" r:id="rId748" tooltip="Vizovická vrchovina" display="https://cs.wikipedia.org/wiki/Vizovick%C3%A1_vrchovina"/>
    <hyperlink ref="K219" r:id="rId749" tooltip="Orlické hory" display="https://cs.wikipedia.org/wiki/Orlick%C3%A9_hory"/>
    <hyperlink ref="K220" r:id="rId750" tooltip="Vizovická vrchovina" display="https://cs.wikipedia.org/wiki/Vizovick%C3%A1_vrchovina"/>
    <hyperlink ref="K221" r:id="rId751" tooltip="České středohoří" display="https://cs.wikipedia.org/wiki/%C4%8Cesk%C3%A9_st%C5%99edoho%C5%99%C3%AD"/>
    <hyperlink ref="K222" r:id="rId752" tooltip="Ralská pahorkatina" display="https://cs.wikipedia.org/wiki/Ralsk%C3%A1_pahorkatina"/>
    <hyperlink ref="K223" r:id="rId753" tooltip="Broumovská vrchovina" display="https://cs.wikipedia.org/wiki/Broumovsk%C3%A1_vrchovina"/>
    <hyperlink ref="K224" r:id="rId754" tooltip="Brdská vrchovina" display="https://cs.wikipedia.org/wiki/Brdsk%C3%A1_vrchovina"/>
    <hyperlink ref="K225" r:id="rId755" tooltip="Dyjsko-svratecký úval" display="https://cs.wikipedia.org/wiki/Dyjsko-svrateck%C3%BD_%C3%BAval"/>
    <hyperlink ref="K227" r:id="rId756" tooltip="Hornosvratecká vrchovina" display="https://cs.wikipedia.org/wiki/Hornosvrateck%C3%A1_vrchovina"/>
    <hyperlink ref="K228" r:id="rId757" tooltip="Ještědsko-kozákovský hřbet" display="https://cs.wikipedia.org/wiki/Je%C5%A1t%C4%9Bdsko-koz%C3%A1kovsk%C3%BD_h%C5%99bet"/>
    <hyperlink ref="K229" r:id="rId758" tooltip="Bobravská vrchovina" display="https://cs.wikipedia.org/wiki/Bobravsk%C3%A1_vrchovina"/>
    <hyperlink ref="K226" r:id="rId759" tooltip="Šluknovská pahorkatina" display="https://cs.wikipedia.org/wiki/%C5%A0luknovsk%C3%A1_pahorkatina"/>
    <hyperlink ref="M216" r:id="rId760" location="x=13.469200&amp;y=49.193300&amp;z=15&amp;q=49.193300N%2013.469200E&amp;l=16" display="http://www.mapy.cz/ - x=13.469200&amp;y=49.193300&amp;z=15&amp;q=49.193300N%2013.469200E&amp;l=16"/>
    <hyperlink ref="M217" r:id="rId761" location="x=16.973067&amp;y=49.870983&amp;z=15&amp;q=49.870983N%2016.973067E&amp;l=16" display="http://www.mapy.cz/ - x=16.973067&amp;y=49.870983&amp;z=15&amp;q=49.870983N%2016.973067E&amp;l=16"/>
    <hyperlink ref="M218" r:id="rId762" location="x=17.729200&amp;y=49.149567&amp;z=15&amp;q=49.149567N%2017.729200E&amp;l=16" display="http://www.mapy.cz/ - x=17.729200&amp;y=49.149567&amp;z=15&amp;q=49.149567N%2017.729200E&amp;l=16"/>
    <hyperlink ref="M219" r:id="rId763" location="x=16.596633&amp;y=50.078067&amp;z=15&amp;q=50.078067N%2016.596633E&amp;l=16" display="http://www.mapy.cz/ - x=16.596633&amp;y=50.078067&amp;z=15&amp;q=50.078067N%2016.596633E&amp;l=16"/>
    <hyperlink ref="M220" r:id="rId764" location="x=17.938633&amp;y=49.269933&amp;z=15&amp;q=49.269933N%2017.938633E&amp;l=16" display="http://www.mapy.cz/ - x=17.938633&amp;y=49.269933&amp;z=15&amp;q=49.269933N%2017.938633E&amp;l=16"/>
    <hyperlink ref="M221" r:id="rId765" location="x=14.178300&amp;y=50.647433&amp;z=15&amp;q=50.647433N%2014.178300E&amp;l=16" display="http://www.mapy.cz/ - x=14.178300&amp;y=50.647433&amp;z=15&amp;q=50.647433N%2014.178300E&amp;l=16"/>
    <hyperlink ref="M222" r:id="rId766" location="x=14.677683&amp;y=50.729033&amp;z=15&amp;q=50.729033N%2014.677683E&amp;l=16" display="http://www.mapy.cz/ - x=14.677683&amp;y=50.729033&amp;z=15&amp;q=50.729033N%2014.677683E&amp;l=16"/>
    <hyperlink ref="M223" r:id="rId767" location="x=16.206967&amp;y=50.560833&amp;z=15&amp;q=50.560833N%2016.206967E&amp;l=16" display="http://www.mapy.cz/ - x=16.206967&amp;y=50.560833&amp;z=15&amp;q=50.560833N%2016.206967E&amp;l=16"/>
    <hyperlink ref="M224" r:id="rId768" location="x=13.657850&amp;y=49.738467&amp;z=15&amp;q=49.738467N%2013.657850E&amp;l=16" display="http://www.mapy.cz/ - x=13.657850&amp;y=49.738467&amp;z=15&amp;q=49.738467N%2013.657850E&amp;l=16"/>
    <hyperlink ref="M227" r:id="rId769" location="x=16.361067&amp;y=49.418200&amp;z=15&amp;q=49.418200N%2016.361067E&amp;l=16" display="http://www.mapy.cz/ - x=16.361067&amp;y=49.418200&amp;z=15&amp;q=49.418200N%2016.361067E&amp;l=16"/>
    <hyperlink ref="M228" r:id="rId770" location="x=14.971400&amp;y=50.795883&amp;z=15&amp;q=50.795883N%2014.971400E&amp;l=16" display="http://www.mapy.cz/ - x=14.971400&amp;y=50.795883&amp;z=15&amp;q=50.795883N%2014.971400E&amp;l=16"/>
    <hyperlink ref="M229" r:id="rId771" location="x=16.447567&amp;y=49.212133&amp;z=15&amp;q=49.212133N%2016.447567E&amp;l=16" display="http://www.mapy.cz/ - x=16.447567&amp;y=49.212133&amp;z=15&amp;q=49.212133N%2016.447567E&amp;l=16"/>
    <hyperlink ref="E225" r:id="rId772" tooltip="Výhon (Dyjsko-svratecký úval)" display="https://cs.wikipedia.org/wiki/V%C3%BDhon_(Dyjsko-svrateck%C3%BD_%C3%BAval)"/>
    <hyperlink ref="E222" r:id="rId773" tooltip="Brnišťský vrch" display="https://cs.wikipedia.org/wiki/Brni%C5%A1%C5%A5sk%C3%BD_vrch"/>
    <hyperlink ref="E219" r:id="rId774" tooltip="Studený (Orlické hory)" display="https://cs.wikipedia.org/wiki/Studen%C3%BD_(Orlick%C3%A9_hory)"/>
    <hyperlink ref="E228" r:id="rId775" tooltip="Ovčí hora (Ještědsko-kozákovský hřbet)" display="https://cs.wikipedia.org/wiki/Ov%C4%8D%C3%AD_hora_(Je%C5%A1t%C4%9Bdsko-koz%C3%A1kovsk%C3%BD_h%C5%99bet)"/>
    <hyperlink ref="E229" r:id="rId776" tooltip="Kopeček (Bobravská vrchovina)" display="https://cs.wikipedia.org/wiki/Kope%C4%8Dek_(Bobravsk%C3%A1_vrchovina)"/>
    <hyperlink ref="E220" r:id="rId777" tooltip="Vartovna" display="https://cs.wikipedia.org/wiki/Vartovna"/>
    <hyperlink ref="E226" r:id="rId778" tooltip="Vlčí hora (Šluknovská pahorkatina)" display="https://cs.wikipedia.org/wiki/Vl%C4%8D%C3%AD_hora_(%C5%A0luknovsk%C3%A1_pahorkatina)"/>
    <hyperlink ref="E223" r:id="rId779" tooltip="Ostaš (vrch)" display="https://cs.wikipedia.org/wiki/Osta%C5%A1_(vrch)"/>
    <hyperlink ref="E224" r:id="rId780" tooltip="Žďár (Brdská vrchovina)" display="https://cs.wikipedia.org/wiki/%C5%BD%C4%8F%C3%A1r_(Brdsk%C3%A1_vrchovina)"/>
    <hyperlink ref="M226" r:id="rId781" location="x=14.4654500&amp;y=50.9396667&amp;z=15&amp;q=50.9396667N%2014.4654500E&amp;l=16" display="http://www.mapy.cz/#x=14.4654500&amp;y=50.9396667&amp;z=15&amp;q=50.9396667N%2014.4654500E&amp;l=16"/>
    <hyperlink ref="M225" r:id="rId782" location="x=16.6446833&amp;y=49.0366500&amp;z=15&amp;q=49.0366500N%2016.6446833E&amp;l=16" display="http://www.mapy.cz/#x=16.6446833&amp;y=49.0366500&amp;z=15&amp;q=49.0366500N%2016.6446833E&amp;l=16"/>
    <hyperlink ref="J226" r:id="rId783" tooltip="Plešný (Šluknovská pahorkatina)" display="https://cs.wikipedia.org/wiki/Ple%C5%A1n%C3%BD_(%C5%A0luknovsk%C3%A1_pahorkatina)"/>
    <hyperlink ref="J220" r:id="rId784" tooltip="Klášťov" display="https://cs.wikipedia.org/wiki/Kl%C3%A1%C5%A1%C5%A5ov"/>
    <hyperlink ref="J227" r:id="rId785" tooltip="Veselský chlum" display="https://cs.wikipedia.org/wiki/Veselsk%C3%BD_chlum"/>
    <hyperlink ref="J215" r:id="rId786" display="http://cs.wikipedia.org/wiki/Vysok%C3%A1_(Novohradsk%C3%A9_hory)"/>
    <hyperlink ref="J217" r:id="rId787" tooltip="Bradlo (Hanušovická vrchovina)" display="https://cs.wikipedia.org/wiki/Bradlo_(Hanu%C5%A1ovick%C3%A1_vrchovina)"/>
    <hyperlink ref="J221" r:id="rId788" tooltip="Buková hora (České středohoří)" display="https://cs.wikipedia.org/wiki/Bukov%C3%A1_hora_(%C4%8Cesk%C3%A9_st%C5%99edoho%C5%99%C3%AD)"/>
    <hyperlink ref="J222" r:id="rId789" tooltip="Ortel (Cvikovská pahorkatina)" display="https://cs.wikipedia.org/wiki/Ortel_(Cvikovsk%C3%A1_pahorkatina)"/>
    <hyperlink ref="J228" r:id="rId790" tooltip="Dlouhá hora" display="https://cs.wikipedia.org/wiki/Dlouh%C3%A1_hora"/>
    <hyperlink ref="J219" r:id="rId791" tooltip="Adam (Orlické hory)" display="https://cs.wikipedia.org/wiki/Adam_(Orlick%C3%A9_hory)"/>
    <hyperlink ref="J223" r:id="rId792" tooltip="Čáp (Adršpašsko-teplické skály)"/>
    <hyperlink ref="H215" r:id="rId793" display="https://cs.wikipedia.org/wiki/Hojn%C3%A1_Voda"/>
    <hyperlink ref="H216" r:id="rId794" display="https://cs.wikipedia.org/wiki/Prost%C5%99edn%C3%AD_Kru%C5%A1ec"/>
    <hyperlink ref="H217" r:id="rId795" display="https://cs.wikipedia.org/wiki/Strup%C5%A1%C3%ADn"/>
    <hyperlink ref="H218" r:id="rId796" display="https://cs.wikipedia.org/wiki/Provodov"/>
    <hyperlink ref="H219" r:id="rId797" display="https://cs.wikipedia.org/wiki/Vl%C4%8Dkovice_(Mladkov)"/>
    <hyperlink ref="H220" r:id="rId798" display="https://cs.wikipedia.org/wiki/Lipt%C3%A1l"/>
    <hyperlink ref="H221" r:id="rId799" display="https://cs.wikipedia.org/wiki/Love%C4%8Dkovice"/>
    <hyperlink ref="H222" r:id="rId800" display="https://cs.wikipedia.org/wiki/Brni%C5%A1t%C4%9B"/>
    <hyperlink ref="H225" r:id="rId801" display="https://cs.wikipedia.org/wiki/Nosislav"/>
    <hyperlink ref="H226" r:id="rId802" display="https://cs.wikipedia.org/wiki/Brtn%C3%ADky"/>
    <hyperlink ref="H227" r:id="rId803" display="https://cs.wikipedia.org/wiki/Doubravn%C3%ADk"/>
    <hyperlink ref="H228" r:id="rId804" display="https://cs.wikipedia.org/wiki/Hamr%C5%A1tejn"/>
    <hyperlink ref="H229" r:id="rId805" display="https://cs.wikipedia.org/wiki/Ostrova%C4%8Dice"/>
    <hyperlink ref="K239" r:id="rId806" tooltip="Ralská pahorkatina" display="https://cs.wikipedia.org/wiki/Ralsk%C3%A1_pahorkatina"/>
    <hyperlink ref="K257" r:id="rId807" tooltip="Šumavské podhůří" display="https://cs.wikipedia.org/wiki/%C5%A0umavsk%C3%A9_podh%C5%AF%C5%99%C3%AD"/>
    <hyperlink ref="K232" r:id="rId808" tooltip="Lužické hory" display="https://cs.wikipedia.org/wiki/Lu%C5%BEick%C3%A9_hory"/>
    <hyperlink ref="K233" r:id="rId809" tooltip="Hanušovická vrchovina" display="https://cs.wikipedia.org/wiki/Hanu%C5%A1ovick%C3%A1_vrchovina"/>
    <hyperlink ref="K234" r:id="rId810" tooltip="Podorlická pahorkatina" display="https://cs.wikipedia.org/wiki/Podorlick%C3%A1_pahorkatina"/>
    <hyperlink ref="K235" r:id="rId811" tooltip="Podorlická pahorkatina" display="https://cs.wikipedia.org/wiki/Podorlick%C3%A1_pahorkatina"/>
    <hyperlink ref="K236" r:id="rId812" tooltip="Vizovická vrchovina" display="https://cs.wikipedia.org/wiki/Vizovick%C3%A1_vrchovina"/>
    <hyperlink ref="K237" r:id="rId813" tooltip="Moravskoslezské Beskydy" display="https://cs.wikipedia.org/wiki/Moravskoslezsk%C3%A9_Beskydy"/>
    <hyperlink ref="K238" r:id="rId814" tooltip="Jičínská pahorkatina" display="https://cs.wikipedia.org/wiki/Ji%C4%8D%C3%ADnsk%C3%A1_pahorkatina"/>
    <hyperlink ref="K240" r:id="rId815" tooltip="Křižanovská vrchovina" display="https://cs.wikipedia.org/wiki/K%C5%99i%C5%BEanovsk%C3%A1_vrchovina"/>
    <hyperlink ref="K242" r:id="rId816" tooltip="Hostýnsko-vsetínská hornatina" display="https://cs.wikipedia.org/wiki/Host%C3%BDnsko-vset%C3%ADnsk%C3%A1_hornatina"/>
    <hyperlink ref="K243" r:id="rId817" tooltip="Šumava" display="https://cs.wikipedia.org/wiki/%C5%A0umava"/>
    <hyperlink ref="K244" r:id="rId818" tooltip="Český les" display="https://cs.wikipedia.org/wiki/%C4%8Cesk%C3%BD_les"/>
    <hyperlink ref="K245" r:id="rId819" tooltip="Moravskoslezské Beskydy" display="https://cs.wikipedia.org/wiki/Moravskoslezsk%C3%A9_Beskydy"/>
    <hyperlink ref="K246" r:id="rId820" tooltip="Šumavské podhůří" display="https://cs.wikipedia.org/wiki/%C5%A0umavsk%C3%A9_podh%C5%AF%C5%99%C3%AD"/>
    <hyperlink ref="K247" r:id="rId821" tooltip="Orlická tabule" display="https://cs.wikipedia.org/wiki/Orlick%C3%A1_tabule"/>
    <hyperlink ref="K248" r:id="rId822" tooltip="Krušné hory" display="https://cs.wikipedia.org/wiki/Kru%C5%A1n%C3%A9_hory"/>
    <hyperlink ref="K249" r:id="rId823" tooltip="Hanušovická vrchovina" display="https://cs.wikipedia.org/wiki/Hanu%C5%A1ovick%C3%A1_vrchovina"/>
    <hyperlink ref="K251" r:id="rId824" tooltip="Krkonošské podhůří" display="https://cs.wikipedia.org/wiki/Krkono%C5%A1sk%C3%A9_podh%C5%AF%C5%99%C3%AD"/>
    <hyperlink ref="K252" r:id="rId825" tooltip="Švihovská vrchovina" display="https://cs.wikipedia.org/wiki/%C5%A0vihovsk%C3%A1_vrchovina"/>
    <hyperlink ref="K253" r:id="rId826" tooltip="České středohoří" display="https://cs.wikipedia.org/wiki/%C4%8Cesk%C3%A9_st%C5%99edoho%C5%99%C3%AD"/>
    <hyperlink ref="K254" r:id="rId827" tooltip="Rychlebské hory" display="https://cs.wikipedia.org/wiki/Rychlebsk%C3%A9_hory"/>
    <hyperlink ref="K255" r:id="rId828" tooltip="Blatenská pahorkatina" display="https://cs.wikipedia.org/wiki/Blatensk%C3%A1_pahorkatina"/>
    <hyperlink ref="K256" r:id="rId829" tooltip="Švihovská vrchovina" display="https://cs.wikipedia.org/wiki/%C5%A0vihovsk%C3%A1_vrchovina"/>
    <hyperlink ref="K258" r:id="rId830" tooltip="Šumavské podhůří" display="https://cs.wikipedia.org/wiki/%C5%A0umavsk%C3%A9_podh%C5%AF%C5%99%C3%AD"/>
    <hyperlink ref="K259" r:id="rId831" tooltip="Blatenská pahorkatina" display="https://cs.wikipedia.org/wiki/Blatensk%C3%A1_pahorkatina"/>
    <hyperlink ref="K250" r:id="rId832" tooltip="Brdská vrchovina" display="https://cs.wikipedia.org/wiki/Brdsk%C3%A1_vrchovina"/>
    <hyperlink ref="M239" r:id="rId833" location="x=14.755483&amp;y=50.592850&amp;z=15&amp;q=50.592850N%2014.755483E&amp;l=16" display="http://www.mapy.cz/ - x=14.755483&amp;y=50.592850&amp;z=15&amp;q=50.592850N%2014.755483E&amp;l=16"/>
    <hyperlink ref="M233" r:id="rId834" location="x=16.905967&amp;y=49.987483&amp;z=15&amp;q=49.987483N%2016.905967E&amp;l=16" display="http://www.mapy.cz/ - x=16.905967&amp;y=49.987483&amp;z=15&amp;q=49.987483N%2016.905967E&amp;l=16"/>
    <hyperlink ref="M234" r:id="rId835" location="x=16.401233&amp;y=50.079183&amp;z=15&amp;q=50.079183N%2016.401233E&amp;l=16" display="http://www.mapy.cz/ - x=16.401233&amp;y=50.079183&amp;z=15&amp;q=50.079183N%2016.401233E&amp;l=16"/>
    <hyperlink ref="M235" r:id="rId836" location="x=16.660033&amp;y=49.830383&amp;z=15&amp;q=49.830383N%2016.660033E&amp;l=16" display="http://www.mapy.cz/ - x=16.660033&amp;y=49.830383&amp;z=15&amp;q=49.830383N%2016.660033E&amp;l=16"/>
    <hyperlink ref="M236" r:id="rId837" location="x=17.636283&amp;y=49.260467&amp;z=15&amp;q=49.260467N%2017.636283E&amp;l=16" display="http://www.mapy.cz/ - x=17.636283&amp;y=49.260467&amp;z=15&amp;q=49.260467N%2017.636283E&amp;l=16"/>
    <hyperlink ref="M237" r:id="rId838" location="x=18.547933&amp;y=49.467833&amp;z=15&amp;q=49.467833N%2018.547933E&amp;l=16" display="http://www.mapy.cz/ - x=18.547933&amp;y=49.467833&amp;z=15&amp;q=49.467833N%2018.547933E&amp;l=16"/>
    <hyperlink ref="M238" r:id="rId839" location="x=15.205250&amp;y=50.632167&amp;z=15&amp;q=50.632167N%2015.205250E&amp;l=16" display="http://www.mapy.cz/ - x=15.205250&amp;y=50.632167&amp;z=15&amp;q=50.632167N%2015.205250E&amp;l=16"/>
    <hyperlink ref="M240" r:id="rId840" location="x=15.847900&amp;y=49.450217&amp;z=15&amp;q=49.450217N%2015.847900E&amp;l=16" display="http://www.mapy.cz/ - x=15.847900&amp;y=49.450217&amp;z=15&amp;q=49.450217N%2015.847900E&amp;l=16"/>
    <hyperlink ref="M242" r:id="rId841" location="x=17.671050&amp;y=49.337467&amp;z=15&amp;q=49.337467N%2017.671050E&amp;l=16" display="http://www.mapy.cz/ - x=17.671050&amp;y=49.337467&amp;z=15&amp;q=49.337467N%2017.671050E&amp;l=16"/>
    <hyperlink ref="M243" r:id="rId842" location="x=13.081967&amp;y=49.253233&amp;z=15&amp;q=49.253233N%2013.081967E&amp;l=16" display="http://www.mapy.cz/ - x=13.081967&amp;y=49.253233&amp;z=15&amp;q=49.253233N%2013.081967E&amp;l=16"/>
    <hyperlink ref="M244" r:id="rId843" location="x=12.613817&amp;y=49.717367&amp;z=15&amp;q=49.717367N%2012.613817E&amp;l=16" display="http://www.mapy.cz/ - x=12.613817&amp;y=49.717367&amp;z=15&amp;q=49.717367N%2012.613817E&amp;l=16"/>
    <hyperlink ref="M245" r:id="rId844" location="x=18.283600&amp;y=49.446633&amp;z=15&amp;q=49.446633N%2018.283600E&amp;l=16" display="http://www.mapy.cz/ - x=18.283600&amp;y=49.446633&amp;z=15&amp;q=49.446633N%2018.283600E&amp;l=16"/>
    <hyperlink ref="M246" r:id="rId845" location="x=13.280883&amp;y=49.326750&amp;z=15&amp;q=49.326750N%2013.280883E&amp;l=16" display="http://www.mapy.cz/ - x=13.280883&amp;y=49.326750&amp;z=15&amp;q=49.326750N%2013.280883E&amp;l=16"/>
    <hyperlink ref="M247" r:id="rId846" location="x=16.122633&amp;y=50.199300&amp;z=15&amp;q=50.199300N%2016.122633E&amp;l=16" display="http://www.mapy.cz/ - x=16.122633&amp;y=50.199300&amp;z=15&amp;q=50.199300N%2016.122633E&amp;l=16"/>
    <hyperlink ref="M248" r:id="rId847" location="x=13.464633&amp;y=50.570650&amp;z=15&amp;q=50.570650N%2013.464633E&amp;l=16" display="http://www.mapy.cz/ - x=13.464633&amp;y=50.570650&amp;z=15&amp;q=50.570650N%2013.464633E&amp;l=16"/>
    <hyperlink ref="M249" r:id="rId848" location="x=16.989167&amp;y=50.059500&amp;z=15&amp;q=50.059500N%2016.989167E&amp;l=16" display="http://www.mapy.cz/ - x=16.989167&amp;y=50.059500&amp;z=15&amp;q=50.059500N%2016.989167E&amp;l=16"/>
    <hyperlink ref="M251" r:id="rId849" location="x=15.438683&amp;y=50.607733&amp;z=15&amp;q=50.607733N%2015.438683E&amp;l=16" display="http://www.mapy.cz/ - x=15.438683&amp;y=50.607733&amp;z=15&amp;q=50.607733N%2015.438683E&amp;l=16"/>
    <hyperlink ref="M252" r:id="rId850" location="x=13.130033&amp;y=49.482033&amp;z=15&amp;q=49.482033N%2013.130033E&amp;l=16" display="http://www.mapy.cz/ - x=13.130033&amp;y=49.482033&amp;z=15&amp;q=49.482033N%2013.130033E&amp;l=16"/>
    <hyperlink ref="M253" r:id="rId851" location="x=14.447500&amp;y=50.716117&amp;z=15&amp;q=50.716117N%2014.447500E&amp;l=16" display="http://www.mapy.cz/ - x=14.447500&amp;y=50.716117&amp;z=15&amp;q=50.716117N%2014.447500E&amp;l=16"/>
    <hyperlink ref="M254" r:id="rId852" location="x=17.101617&amp;y=50.231300&amp;z=15&amp;q=50.231300N%2017.101617E&amp;l=16" display="http://www.mapy.cz/ - x=17.101617&amp;y=50.231300&amp;z=15&amp;q=50.231300N%2017.101617E&amp;l=16"/>
    <hyperlink ref="M255" r:id="rId853" location="x=13.393600&amp;y=49.338433&amp;z=15&amp;q=49.338433N%2013.393600E&amp;l=16" display="http://www.mapy.cz/ - x=13.393600&amp;y=49.338433&amp;z=15&amp;q=49.338433N%2013.393600E&amp;l=16"/>
    <hyperlink ref="M256" r:id="rId854" location="x=13.213283&amp;y=49.458850&amp;z=15&amp;q=49.458850N%2013.213283E&amp;l=16" display="http://www.mapy.cz/ - x=13.213283&amp;y=49.458850&amp;z=15&amp;q=49.458850N%2013.213283E&amp;l=16"/>
    <hyperlink ref="M258" r:id="rId855" location="x=13.582333&amp;y=49.271633&amp;z=15&amp;q=49.271633N%2013.582333E&amp;l=16" display="http://www.mapy.cz/ - x=13.582333&amp;y=49.271633&amp;z=15&amp;q=49.271633N%2013.582333E&amp;l=16"/>
    <hyperlink ref="M259" r:id="rId856" location="x=13.653867&amp;y=49.510450&amp;z=15&amp;q=49.510450N%2013.653867E&amp;l=16" display="http://www.mapy.cz/ - x=13.653867&amp;y=49.510450&amp;z=15&amp;q=49.510450N%2013.653867E&amp;l=16"/>
    <hyperlink ref="E258" r:id="rId857" tooltip="Čepičná" display="https://cs.wikipedia.org/wiki/%C4%8Cepi%C4%8Dn%C3%A1"/>
    <hyperlink ref="E232" r:id="rId858" tooltip="Malý Buk" display="https://cs.wikipedia.org/wiki/Mal%C3%BD_Buk"/>
    <hyperlink ref="E239" r:id="rId859" tooltip="Velká Buková (Ralská pahorkatina)" display="https://cs.wikipedia.org/wiki/Velk%C3%A1_Bukov%C3%A1_(Ralsk%C3%A1_pahorkatina)"/>
    <hyperlink ref="E248" r:id="rId860" tooltip="Medvědí skála" display="https://cs.wikipedia.org/wiki/Medv%C4%9Bd%C3%AD_sk%C3%A1la"/>
    <hyperlink ref="E238" r:id="rId861" tooltip="Sokol (Jičínská pahorkatina)" display="https://cs.wikipedia.org/wiki/Sokol_(Ji%C4%8D%C3%ADnsk%C3%A1_pahorkatina)"/>
    <hyperlink ref="E247" r:id="rId862" tooltip="U Rozhledny (Orlická tabule)" display="https://cs.wikipedia.org/wiki/U_Rozhledny_(Orlick%C3%A1_tabule)"/>
    <hyperlink ref="E241" r:id="rId863" tooltip="Zubštejn (hora)" display="https://cs.wikipedia.org/wiki/Zub%C5%A1tejn_(hora)"/>
    <hyperlink ref="K241" r:id="rId864" tooltip="Hornosvratecká vrchovina" display="https://cs.wikipedia.org/wiki/Hornosvrateck%C3%A1_vrchovina"/>
    <hyperlink ref="M241" r:id="rId865" location="x=16.3260500&amp;y=49.5319167&amp;z=15&amp;q=49.5319167N%2016.3260500E&amp;l=16" display="http://www.mapy.cz/#x=16.3260500&amp;y=49.5319167&amp;z=15&amp;q=49.5319167N%2016.3260500E&amp;l=16"/>
    <hyperlink ref="M257" r:id="rId866" location="x=14.0074000&amp;y=49.1435000&amp;z=15&amp;q=49.1435000N%2014.0074000E&amp;l=16" display="http://www.mapy.cz/#x=14.0074000&amp;y=49.1435000&amp;z=15&amp;q=49.1435000N%2014.0074000E&amp;l=16"/>
    <hyperlink ref="M250" r:id="rId867" location="x=13.7425333&amp;y=49.7501500&amp;z=15&amp;q=49.7501500N%2013.7425333E&amp;l=16" display="http://www.mapy.cz/#x=13.7425333&amp;y=49.7501500&amp;z=15&amp;q=49.7501500N%2013.7425333E&amp;l=16"/>
    <hyperlink ref="J234" r:id="rId868" tooltip="Chlum (Podorlická pahorkatina)" display="https://cs.wikipedia.org/wiki/Chlum_(Podorlick%C3%A1_pahorkatina)"/>
    <hyperlink ref="J236" r:id="rId869" tooltip="Tlustá hora" display="https://cs.wikipedia.org/wiki/Tlust%C3%A1_hora"/>
    <hyperlink ref="J238" r:id="rId870" display="https://cs.wikipedia.org/wiki/Ham%C5%A1tejnsk%C3%BD_vrch"/>
    <hyperlink ref="J248" r:id="rId871" tooltip="Loučná (Krušné hory, 956 m)" display="https://cs.wikipedia.org/wiki/Lou%C4%8Dn%C3%A1_(Kru%C5%A1n%C3%A9_hory,_956_m)"/>
    <hyperlink ref="J233" r:id="rId872"/>
    <hyperlink ref="J254" r:id="rId873" tooltip="Lví hora" display="https://cs.wikipedia.org/wiki/Lv%C3%AD_hora"/>
    <hyperlink ref="J231" r:id="rId874" tooltip="Luž" display="https://cs.wikipedia.org/wiki/Lu%C5%BE"/>
    <hyperlink ref="J232" r:id="rId875" tooltip="Klíč (Lužické hory)" display="https://cs.wikipedia.org/wiki/Kl%C3%AD%C4%8D_(Lu%C5%BEick%C3%A9_hory)"/>
    <hyperlink ref="J241" r:id="rId876" tooltip="Přední skála" display="https://cs.wikipedia.org/wiki/P%C5%99edn%C3%AD_sk%C3%A1la"/>
    <hyperlink ref="J239" r:id="rId877" tooltip="Bezděz (Ralská pahorkatina)"/>
    <hyperlink ref="J244" r:id="rId878" display="https://cs.wikipedia.org/wiki/P%C5%99imda_(%C4%8Cesk%C3%BD_les)"/>
    <hyperlink ref="H231" r:id="rId879" display="https://cs.wikipedia.org/wiki/Lu%C5%BE"/>
    <hyperlink ref="H232" r:id="rId880" display="https://cs.wikipedia.org/wiki/Kl%C3%AD%C4%8D"/>
    <hyperlink ref="H233" r:id="rId881" display="https://cs.wikipedia.org/wiki/Hrabenov"/>
    <hyperlink ref="H234" r:id="rId882" display="https://cs.wikipedia.org/wiki/Dlouho%C5%88ovice"/>
    <hyperlink ref="H235" r:id="rId883" display="https://cs.wikipedia.org/wiki/Moravsk%C3%A1_T%C5%99ebov%C3%A1"/>
    <hyperlink ref="H236" r:id="rId884" display="https://cs.wikipedia.org/wiki/Fry%C5%A1t%C3%A1k"/>
    <hyperlink ref="H238" r:id="rId885" display="https://cs.wikipedia.org/wiki/Koberovy"/>
    <hyperlink ref="H239" r:id="rId886" display="https://cs.wikipedia.org/wiki/Ralsko_(Ralsk%C3%A1_pahorkatina)"/>
    <hyperlink ref="H240" r:id="rId887" display="https://cs.wikipedia.org/wiki/%C4%8Cesk%C3%A1_Mez"/>
    <hyperlink ref="H241" r:id="rId888" display="https://cs.wikipedia.org/wiki/Leso%C5%88ovice"/>
    <hyperlink ref="H242" r:id="rId889" display="https://cs.wikipedia.org/wiki/Rusava"/>
    <hyperlink ref="H243" r:id="rId890" display="https://cs.wikipedia.org/wiki/Zadn%C3%AD_Chalupy"/>
    <hyperlink ref="H244" r:id="rId891" display="https://cs.wikipedia.org/wiki/P%C5%99imda_(%C4%8Cesk%C3%BD_les)"/>
    <hyperlink ref="H246" r:id="rId892" display="https://cs.wikipedia.org/wiki/Lukavice_(Str%C3%A1%C5%BEov)"/>
    <hyperlink ref="H247" r:id="rId893" display="https://cs.wikipedia.org/wiki/Vod%C4%9Brady_(okres_Rychnov_nad_Kn%C4%9B%C5%BEnou)"/>
    <hyperlink ref="H248" r:id="rId894" display="https://cs.wikipedia.org/wiki/Z%C3%A1kout%C3%AD_(Blatno)"/>
    <hyperlink ref="H251" r:id="rId895" display="https://cs.wikipedia.org/wiki/M%C5%99%C3%AD%C4%8Dn%C3%A1"/>
    <hyperlink ref="H252" r:id="rId896" display="https://cs.wikipedia.org/wiki/%C3%9An%C4%9Bjovice"/>
    <hyperlink ref="H253" r:id="rId897" display="https://cs.wikipedia.org/wiki/Rade%C4%8D_(%C5%BDandov)"/>
    <hyperlink ref="H255" r:id="rId898" display="https://cs.wikipedia.org/wiki/Malonice_(Kolinec)"/>
    <hyperlink ref="H256" r:id="rId899" display="https://cs.wikipedia.org/wiki/Chlumsk%C3%A1"/>
    <hyperlink ref="H257" r:id="rId900" display="https://cs.wikipedia.org/wiki/P%C5%99edslavice"/>
    <hyperlink ref="H258" r:id="rId901" display="https://cs.wikipedia.org/wiki/%C4%8Cejkovy"/>
    <hyperlink ref="H259" r:id="rId902" display="https://cs.wikipedia.org/wiki/M%C4%9Br%C4%8D%C3%ADn"/>
    <hyperlink ref="K276" r:id="rId903" tooltip="Javořická vrchovina" display="https://cs.wikipedia.org/wiki/Javo%C5%99ick%C3%A1_vrchovina"/>
    <hyperlink ref="K261" r:id="rId904" tooltip="Lužické hory" display="https://cs.wikipedia.org/wiki/Lu%C5%BEick%C3%A9_hory"/>
    <hyperlink ref="K262" r:id="rId905" tooltip="Podorlická pahorkatina" display="https://cs.wikipedia.org/wiki/Podorlick%C3%A1_pahorkatina"/>
    <hyperlink ref="K263" r:id="rId906" tooltip="Bílé Karpaty" display="https://cs.wikipedia.org/wiki/B%C3%ADl%C3%A9_Karpaty"/>
    <hyperlink ref="K264" r:id="rId907" tooltip="Litenčická pahorkatina" display="https://cs.wikipedia.org/wiki/Liten%C4%8Dick%C3%A1_pahorkatina"/>
    <hyperlink ref="K265" r:id="rId908" tooltip="Šumavské podhůří" display="https://cs.wikipedia.org/wiki/%C5%A0umavsk%C3%A9_podh%C5%AF%C5%99%C3%AD"/>
    <hyperlink ref="K266" r:id="rId909" tooltip="Švihovská vrchovina" display="https://cs.wikipedia.org/wiki/%C5%A0vihovsk%C3%A1_vrchovina"/>
    <hyperlink ref="K267" r:id="rId910" tooltip="Hornosázavská pahorkatina" display="https://cs.wikipedia.org/wiki/Hornos%C3%A1zavsk%C3%A1_pahorkatina"/>
    <hyperlink ref="K270" r:id="rId911" tooltip="Mikulovská vrchovina" display="https://cs.wikipedia.org/wiki/Mikulovsk%C3%A1_vrchovina"/>
    <hyperlink ref="K271" r:id="rId912" tooltip="České středohoří" display="https://cs.wikipedia.org/wiki/%C4%8Cesk%C3%A9_st%C5%99edoho%C5%99%C3%AD"/>
    <hyperlink ref="K272" r:id="rId913" tooltip="Podbeskydská pahorkatina" display="https://cs.wikipedia.org/wiki/Podbeskydsk%C3%A1_pahorkatina"/>
    <hyperlink ref="K274" r:id="rId914" tooltip="Šumavské podhůří" display="https://cs.wikipedia.org/wiki/%C5%A0umavsk%C3%A9_podh%C5%AF%C5%99%C3%AD"/>
    <hyperlink ref="K275" r:id="rId915" tooltip="Rychlebské hory" display="https://cs.wikipedia.org/wiki/Rychlebsk%C3%A9_hory"/>
    <hyperlink ref="K277" r:id="rId916" tooltip="Všerubská vrchovina" display="https://cs.wikipedia.org/wiki/V%C5%A1erubsk%C3%A1_vrchovina"/>
    <hyperlink ref="K278" r:id="rId917" tooltip="Český les" display="https://cs.wikipedia.org/wiki/%C4%8Cesk%C3%BD_les"/>
    <hyperlink ref="K279" r:id="rId918" tooltip="Podbeskydská pahorkatina" display="https://cs.wikipedia.org/wiki/Podbeskydsk%C3%A1_pahorkatina"/>
    <hyperlink ref="K280" r:id="rId919" tooltip="Děčínská vrchovina" display="https://cs.wikipedia.org/wiki/D%C4%9B%C4%8D%C3%ADnsk%C3%A1_vrchovina"/>
    <hyperlink ref="K281" r:id="rId920" tooltip="Křižanovská vrchovina" display="https://cs.wikipedia.org/wiki/K%C5%99i%C5%BEanovsk%C3%A1_vrchovina"/>
    <hyperlink ref="K283" r:id="rId921" tooltip="Křižanovská vrchovina" display="https://cs.wikipedia.org/wiki/K%C5%99i%C5%BEanovsk%C3%A1_vrchovina"/>
    <hyperlink ref="K284" r:id="rId922" tooltip="Hostýnsko-vsetínská hornatina" display="https://cs.wikipedia.org/wiki/Host%C3%BDnsko-vset%C3%ADnsk%C3%A1_hornatina"/>
    <hyperlink ref="K285" r:id="rId923" tooltip="Šumavské podhůří" display="https://cs.wikipedia.org/wiki/%C5%A0umavsk%C3%A9_podh%C5%AF%C5%99%C3%AD"/>
    <hyperlink ref="K287" r:id="rId924" tooltip="České středohoří" display="https://cs.wikipedia.org/wiki/%C4%8Cesk%C3%A9_st%C5%99edoho%C5%99%C3%AD"/>
    <hyperlink ref="K288" r:id="rId925" tooltip="Děčínská vrchovina" display="https://cs.wikipedia.org/wiki/D%C4%9B%C4%8D%C3%ADnsk%C3%A1_vrchovina"/>
    <hyperlink ref="K289" r:id="rId926" tooltip="Bobravská vrchovina" display="https://cs.wikipedia.org/wiki/Bobravsk%C3%A1_vrchovina"/>
    <hyperlink ref="K290" r:id="rId927" tooltip="Jičínská pahorkatina" display="https://cs.wikipedia.org/wiki/Ji%C4%8D%C3%ADnsk%C3%A1_pahorkatina"/>
    <hyperlink ref="K291" r:id="rId928" tooltip="Bobravská vrchovina" display="https://cs.wikipedia.org/wiki/Bobravsk%C3%A1_vrchovina"/>
    <hyperlink ref="K273" r:id="rId929" tooltip="Hornosvratecká vrchovina" display="https://cs.wikipedia.org/wiki/Hornosvrateck%C3%A1_vrchovina"/>
    <hyperlink ref="K292" r:id="rId930" tooltip="Orlické hory" display="https://cs.wikipedia.org/wiki/Orlick%C3%A9_hory"/>
    <hyperlink ref="K286" r:id="rId931" tooltip="České středohoří" display="https://cs.wikipedia.org/wiki/%C4%8Cesk%C3%A9_st%C5%99edoho%C5%99%C3%AD"/>
    <hyperlink ref="K294" r:id="rId932" tooltip="Žulovská pahorkatina" display="https://cs.wikipedia.org/wiki/%C5%BDulovsk%C3%A1_pahorkatina"/>
    <hyperlink ref="K295" r:id="rId933" tooltip="České středohoří" display="https://cs.wikipedia.org/wiki/%C4%8Cesk%C3%A9_st%C5%99edoho%C5%99%C3%AD"/>
    <hyperlink ref="K296" r:id="rId934" tooltip="Křivoklátská vrchovina" display="https://cs.wikipedia.org/wiki/K%C5%99ivokl%C3%A1tsk%C3%A1_vrchovina"/>
    <hyperlink ref="K297" r:id="rId935" tooltip="Zábřežská vrchovina" display="https://cs.wikipedia.org/wiki/Z%C3%A1b%C5%99e%C5%BEsk%C3%A1_vrchovina"/>
    <hyperlink ref="K268" r:id="rId936" tooltip="Doupovské hory" display="https://cs.wikipedia.org/wiki/Doupovsk%C3%A9_hory"/>
    <hyperlink ref="K282" r:id="rId937" tooltip="Šumavské podhůří" display="https://cs.wikipedia.org/wiki/%C5%A0umavsk%C3%A9_podh%C5%AF%C5%99%C3%AD"/>
    <hyperlink ref="M276" r:id="rId938" location="x=15.185833&amp;y=49.087883&amp;z=15&amp;q=49.087883N%2015.185833E&amp;l=16" display="http://www.mapy.cz/ - x=15.185833&amp;y=49.087883&amp;z=15&amp;q=49.087883N%2015.185833E&amp;l=16"/>
    <hyperlink ref="M261" r:id="rId939" location="x=14.684533&amp;y=50.836367&amp;z=15&amp;q=50.836367N%2014.684533E&amp;l=16" display="http://www.mapy.cz/ - x=14.684533&amp;y=50.836367&amp;z=15&amp;q=50.836367N%2014.684533E&amp;l=16"/>
    <hyperlink ref="M262" r:id="rId940" location="x=16.662467&amp;y=49.673467&amp;z=15&amp;q=49.673467N%2016.662467E&amp;l=16" display="http://www.mapy.cz/ - x=16.662467&amp;y=49.673467&amp;z=15&amp;q=49.673467N%2016.662467E&amp;l=16"/>
    <hyperlink ref="M263" r:id="rId941" location="x=17.550700&amp;y=48.890783&amp;z=15&amp;q=48.890783N%2017.550700E&amp;l=16" display="http://www.mapy.cz/ - x=17.550700&amp;y=48.890783&amp;z=15&amp;q=48.890783N%2017.550700E&amp;l=16"/>
    <hyperlink ref="M264" r:id="rId942" location="x=17.209600&amp;y=49.216917&amp;z=15&amp;q=49.216917N%2017.209600E&amp;l=16" display="http://www.mapy.cz/ - x=17.209600&amp;y=49.216917&amp;z=15&amp;q=49.216917N%2017.209600E&amp;l=16"/>
    <hyperlink ref="M265" r:id="rId943" location="x=13.972700&amp;y=48.996200&amp;z=15&amp;q=48.996200N%2013.972700E&amp;l=16" display="http://www.mapy.cz/ - x=13.972700&amp;y=48.996200&amp;z=15&amp;q=48.996200N%2013.972700E&amp;l=16"/>
    <hyperlink ref="M266" r:id="rId944" location="x=13.550650&amp;y=49.532183&amp;z=15&amp;q=49.532183N%2013.550650E&amp;l=16" display="http://www.mapy.cz/ - x=13.550650&amp;y=49.532183&amp;z=15&amp;q=49.532183N%2013.550650E&amp;l=16"/>
    <hyperlink ref="M267" r:id="rId945" location="x=15.364783&amp;y=49.682383&amp;z=15&amp;q=49.682383N%2015.364783E&amp;l=16" display="http://www.mapy.cz/ - x=15.364783&amp;y=49.682383&amp;z=15&amp;q=49.682383N%2015.364783E&amp;l=16"/>
    <hyperlink ref="M270" r:id="rId946" location="x=16.637567&amp;y=48.840633&amp;z=15&amp;q=48.840633N%2016.637567E&amp;l=16" display="http://www.mapy.cz/ - x=16.637567&amp;y=48.840633&amp;z=15&amp;q=48.840633N%2016.637567E&amp;l=16"/>
    <hyperlink ref="M271" r:id="rId947" location="x=13.820883&amp;y=50.620950&amp;z=15&amp;q=50.620950N%2013.820883E&amp;l=16" display="http://www.mapy.cz/ - x=13.820883&amp;y=50.620950&amp;z=15&amp;q=50.620950N%2013.820883E&amp;l=16"/>
    <hyperlink ref="M272" r:id="rId948" location="x=18.313000&amp;y=49.584667&amp;z=15&amp;q=49.584667N%2018.313000E&amp;l=16" display="http://www.mapy.cz/ - x=18.313000&amp;y=49.584667&amp;z=15&amp;q=49.584667N%2018.313000E&amp;l=16"/>
    <hyperlink ref="M274" r:id="rId949" location="x=13.212083&amp;y=49.280200&amp;z=15&amp;q=49.280200N%2013.212083E&amp;l=16" display="http://www.mapy.cz/ - x=13.212083&amp;y=49.280200&amp;z=15&amp;q=49.280200N%2013.212083E&amp;l=16"/>
    <hyperlink ref="M275" r:id="rId950" location="x=17.224850&amp;y=50.287033&amp;z=15&amp;q=50.287033N%2017.224850E&amp;l=16" display="http://www.mapy.cz/ - x=17.224850&amp;y=50.287033&amp;z=15&amp;q=50.287033N%2017.224850E&amp;l=16"/>
    <hyperlink ref="M277" r:id="rId951" location="x=13.063017&amp;y=49.302300&amp;z=15&amp;q=49.302300N%2013.063017E&amp;l=16" display="http://www.mapy.cz/ - x=13.063017&amp;y=49.302300&amp;z=15&amp;q=49.302300N%2013.063017E&amp;l=16"/>
    <hyperlink ref="M278" r:id="rId952" location="x=12.682367&amp;y=49.558367&amp;z=15&amp;q=49.558367N%2012.682367E&amp;l=16" display="http://www.mapy.cz/ - x=12.682367&amp;y=49.558367&amp;z=15&amp;q=49.558367N%2012.682367E&amp;l=16"/>
    <hyperlink ref="M279" r:id="rId953" location="x=18.343433&amp;y=49.619583&amp;z=15&amp;q=49.619583N%2018.343433E&amp;l=16" display="http://www.mapy.cz/ - x=18.343433&amp;y=49.619583&amp;z=15&amp;q=49.619583N%2018.343433E&amp;l=16"/>
    <hyperlink ref="M280" r:id="rId954" location="x=14.366433&amp;y=50.875583&amp;z=15&amp;q=50.875583N%2014.366433E&amp;l=16" display="http://www.mapy.cz/ - x=14.366433&amp;y=50.875583&amp;z=15&amp;q=50.875583N%2014.366433E&amp;l=16"/>
    <hyperlink ref="M281" r:id="rId955" location="x=16.431833&amp;y=49.303767&amp;z=15&amp;q=49.303767N%2016.431833E&amp;l=16" display="http://www.mapy.cz/ - x=16.431833&amp;y=49.303767&amp;z=15&amp;q=49.303767N%2016.431833E&amp;l=16"/>
    <hyperlink ref="M284" r:id="rId956" location="x=18.096183&amp;y=49.333300&amp;z=15&amp;q=49.333300N%2018.096183E&amp;l=16" display="http://www.mapy.cz/ - x=18.096183&amp;y=49.333300&amp;z=15&amp;q=49.333300N%2018.096183E&amp;l=16"/>
    <hyperlink ref="M285" r:id="rId957" location="x=13.341700&amp;y=49.317033&amp;z=15&amp;q=49.317033N%2013.341700E&amp;l=16" display="http://www.mapy.cz/ - x=13.341700&amp;y=49.317033&amp;z=15&amp;q=49.317033N%2013.341700E&amp;l=16"/>
    <hyperlink ref="M287" r:id="rId958" location="x=14.135700&amp;y=50.689817&amp;z=15&amp;q=50.689817N%2014.135700E&amp;l=16" display="http://www.mapy.cz/ - x=14.135700&amp;y=50.689817&amp;z=15&amp;q=50.689817N%2014.135700E&amp;l=16"/>
    <hyperlink ref="M288" r:id="rId959" location="x=14.371817&amp;y=50.816450&amp;z=15&amp;q=50.816450N%2014.371817E&amp;l=16" display="http://www.mapy.cz/ - x=14.371817&amp;y=50.816450&amp;z=15&amp;q=50.816450N%2014.371817E&amp;l=16"/>
    <hyperlink ref="M289" r:id="rId960" location="x=16.417083&amp;y=49.124050&amp;z=15&amp;q=49.124050N%2016.417083E&amp;l=16" display="http://www.mapy.cz/ - x=16.417083&amp;y=49.124050&amp;z=15&amp;q=49.124050N%2016.417083E&amp;l=16"/>
    <hyperlink ref="M290" r:id="rId961" location="x=15.320550&amp;y=50.466033&amp;z=15&amp;q=50.466033N%2015.320550E&amp;l=16" display="http://www.mapy.cz/ - x=15.320550&amp;y=50.466033&amp;z=15&amp;q=50.466033N%2015.320550E&amp;l=16"/>
    <hyperlink ref="M291" r:id="rId962" location="x=16.389800&amp;y=49.056800&amp;z=15&amp;q=49.056800N%2016.389800E&amp;l=16" display="http://www.mapy.cz/ - x=16.389800&amp;y=49.056800&amp;z=15&amp;q=49.056800N%2016.389800E&amp;l=16"/>
    <hyperlink ref="M292" r:id="rId963" location="x=16.604083&amp;y=50.111817&amp;z=15&amp;q=50.111817N%2016.604083E&amp;l=16" display="http://www.mapy.cz/ - x=16.604083&amp;y=50.111817&amp;z=15&amp;q=50.111817N%2016.604083E&amp;l=16"/>
    <hyperlink ref="M286" r:id="rId964" location="x=14.184800&amp;y=50.611500&amp;z=15&amp;q=50.611500N%2014.184800E&amp;l=16" display="http://www.mapy.cz/ - x=14.184800&amp;y=50.611500&amp;z=15&amp;q=50.611500N%2014.184800E&amp;l=16"/>
    <hyperlink ref="M294" r:id="rId965" location="x=17.112100&amp;y=50.310317&amp;z=15&amp;q=50.310317N%2017.112100E&amp;l=16" display="http://www.mapy.cz/ - x=17.112100&amp;y=50.310317&amp;z=15&amp;q=50.310317N%2017.112100E&amp;l=16"/>
    <hyperlink ref="M295" r:id="rId966" location="x=14.158367&amp;y=50.754683&amp;z=15&amp;q=50.754683N%2014.158367E&amp;l=16" display="http://www.mapy.cz/ - x=14.158367&amp;y=50.754683&amp;z=15&amp;q=50.754683N%2014.158367E&amp;l=16"/>
    <hyperlink ref="M296" r:id="rId967" location="x=14.033983&amp;y=49.967517&amp;z=15&amp;q=49.967517N%2014.033983E&amp;l=16" display="http://www.mapy.cz/ - x=14.033983&amp;y=49.967517&amp;z=15&amp;q=49.967517N%2014.033983E&amp;l=16"/>
    <hyperlink ref="M297" r:id="rId968" location="x=17.061783&amp;y=49.548300&amp;z=15&amp;q=49.548300N%2017.061783E&amp;l=16" display="http://www.mapy.cz/ - x=17.061783&amp;y=49.548300&amp;z=15&amp;q=49.548300N%2017.061783E&amp;l=16"/>
    <hyperlink ref="M268" r:id="rId969" location="x=13.146733&amp;y=50.372683&amp;z=15&amp;q=50.372683N%2013.146733E&amp;l=16" display="http://www.mapy.cz/ - x=13.146733&amp;y=50.372683&amp;z=15&amp;q=50.372683N%2013.146733E&amp;l=16"/>
    <hyperlink ref="M282" r:id="rId970" location="x=13.893917&amp;y=49.060667&amp;z=15&amp;q=49.060667N%2013.893917E&amp;l=16" display="http://www.mapy.cz/ - x=13.893917&amp;y=49.060667&amp;z=15&amp;q=49.060667N%2013.893917E&amp;l=16"/>
    <hyperlink ref="K293" r:id="rId971" tooltip="Lužické hory" display="https://cs.wikipedia.org/wiki/Lu%C5%BEick%C3%A9_hory"/>
    <hyperlink ref="M293" r:id="rId972" location="x=14.749800&amp;y=50.807517&amp;z=15&amp;q=50.807517N%2014.749800E&amp;l=16" display="http://www.mapy.cz/#x=14.749800&amp;y=50.807517&amp;z=15&amp;q=50.807517N%2014.749800E&amp;l=16"/>
    <hyperlink ref="E293" r:id="rId973" tooltip="Sokol (Lužické hory)" display="https://cs.wikipedia.org/wiki/Sokol_(Lu%C5%BEick%C3%A9_hory)"/>
    <hyperlink ref="E290" r:id="rId974" tooltip="Přivýšina" display="https://cs.wikipedia.org/wiki/P%C5%99iv%C3%BD%C5%A1ina"/>
    <hyperlink ref="E292" r:id="rId975" tooltip="Adam (Orlické hory)" display="https://cs.wikipedia.org/wiki/Adam_(Orlick%C3%A9_hory)"/>
    <hyperlink ref="E261" r:id="rId976" tooltip="Plešivec (Lužické hory, 658 m)"/>
    <hyperlink ref="E295" r:id="rId977" tooltip="Chmelník" display="https://cs.wikipedia.org/wiki/Chmeln%C3%ADk"/>
    <hyperlink ref="E286" r:id="rId978" tooltip="Panna (České středohoří)" display="https://cs.wikipedia.org/wiki/Panna_(%C4%8Cesk%C3%A9_st%C5%99edoho%C5%99%C3%AD)"/>
    <hyperlink ref="E283" r:id="rId979" tooltip="Velký Špičák (Křižanovská vrchovina)" display="https://cs.wikipedia.org/wiki/Velk%C3%BD_%C5%A0pi%C4%8D%C3%A1k_(K%C5%99i%C5%BEanovsk%C3%A1_vrchovina)"/>
    <hyperlink ref="E267" r:id="rId980" tooltip="Žebrákovský kopec" display="https://cs.wikipedia.org/wiki/%C5%BDebr%C3%A1kovsk%C3%BD_kopec"/>
    <hyperlink ref="E276" r:id="rId981" tooltip="Vysoký kámen (Javořická vrchovina)" display="https://cs.wikipedia.org/wiki/Vysok%C3%BD_k%C3%A1men_(Javo%C5%99ick%C3%A1_vrchovina)"/>
    <hyperlink ref="E296" r:id="rId982" tooltip="Děd (kopec)" display="https://cs.wikipedia.org/wiki/D%C4%9Bd_(kopec)"/>
    <hyperlink ref="E294" r:id="rId983" tooltip="Boží hora" display="https://cs.wikipedia.org/wiki/Bo%C5%BE%C3%AD_hora"/>
    <hyperlink ref="E297" r:id="rId984" tooltip="Velký Kosíř" display="https://cs.wikipedia.org/wiki/Velk%C3%BD_Kos%C3%AD%C5%99"/>
    <hyperlink ref="M273" r:id="rId985"/>
    <hyperlink ref="E273" r:id="rId986" display="https://cs.wikipedia.org/wiki/Karl%C5%A1tejn_(%C5%BD%C4%8F%C3%A1rsk%C3%A9_vrchy)"/>
    <hyperlink ref="E272" r:id="rId987" tooltip="Ondřejník (Podbeskydská pahorkatina)" display="https://cs.wikipedia.org/wiki/Ond%C5%99ejn%C3%ADk_(Podbeskydsk%C3%A1_pahorkatina)"/>
    <hyperlink ref="E269" r:id="rId988" tooltip="Louštín"/>
    <hyperlink ref="M269" r:id="rId989" location="x=13.7935167&amp;y=50.1639333&amp;z=15&amp;q=50.1639333N%2013.7935167E&amp;l=16" display="http://www.mapy.cz/#x=13.7935167&amp;y=50.1639333&amp;z=15&amp;q=50.1639333N%2013.7935167E&amp;l=16"/>
    <hyperlink ref="E268" r:id="rId990" tooltip="Šumná (Doupovské hory)" display="https://cs.wikipedia.org/wiki/%C5%A0umn%C3%A1_(Doupovsk%C3%A9_hory)"/>
    <hyperlink ref="M283" r:id="rId991" location="x=15.5111167&amp;y=49.3116500&amp;z=15&amp;q=49.3116500N%2015.5111167E&amp;l=16" display="http://www.mapy.cz/#x=15.5111167&amp;y=49.3116500&amp;z=15&amp;q=49.3116500N%2015.5111167E&amp;l=16"/>
    <hyperlink ref="K269" r:id="rId992" display="https://cs.wikipedia.org/wiki/D%C5%BEb%C3%A1n_(geomorfologick%C3%BD_celek)"/>
    <hyperlink ref="J272" r:id="rId993" tooltip="Skalka (Podbeskydská pahorkatina)" display="https://cs.wikipedia.org/wiki/Skalka_(Podbeskydsk%C3%A1_pahorkatina)"/>
    <hyperlink ref="J264" r:id="rId994" display="https://cs.wikipedia.org/wiki/Hradisko_(Liten%C4%8Dick%C3%A1_pahorkatina)"/>
    <hyperlink ref="J277" r:id="rId995" tooltip="Jezvinec" display="https://cs.wikipedia.org/wiki/Jezvinec"/>
    <hyperlink ref="J280" r:id="rId996" tooltip="Rudolfův kámen" display="https://cs.wikipedia.org/wiki/Rudolf%C5%AFv_k%C3%A1men"/>
    <hyperlink ref="J290" r:id="rId997" display="https://cs.wikipedia.org/wiki/Cidlinsk%C3%A1_H%C5%AFra"/>
    <hyperlink ref="J260" r:id="rId998" tooltip="Waligóra"/>
    <hyperlink ref="J289" r:id="rId999" tooltip="Kopeček (Bobravská vrchovina)" display="https://cs.wikipedia.org/wiki/Kope%C4%8Dek_(Bobravsk%C3%A1_vrchovina)"/>
    <hyperlink ref="J267" r:id="rId1000" tooltip="Melechov" display="https://cs.wikipedia.org/wiki/Melechov"/>
    <hyperlink ref="J274" r:id="rId1001" tooltip="Prenet (Šumava)" display="https://cs.wikipedia.org/wiki/Prenet_(%C5%A0umava)"/>
    <hyperlink ref="J282" r:id="rId1002" tooltip="Boubín" display="https://cs.wikipedia.org/wiki/Boub%C3%ADn"/>
    <hyperlink ref="J265" r:id="rId1003" tooltip="Libín (Šumavské podhůří)" display="https://cs.wikipedia.org/wiki/Lib%C3%ADn_(%C5%A0umavsk%C3%A9_podh%C5%AF%C5%99%C3%AD)"/>
    <hyperlink ref="J278" r:id="rId1004" tooltip="Velký Zvon" display="https://cs.wikipedia.org/wiki/Velk%C3%BD_Zvon"/>
    <hyperlink ref="J271" r:id="rId1005" tooltip="Doubravská hora" display="https://cs.wikipedia.org/wiki/Doubravsk%C3%A1_hora"/>
    <hyperlink ref="J287" r:id="rId1006" tooltip="Blansko (hora)" display="https://cs.wikipedia.org/wiki/Blansko_(hora)"/>
    <hyperlink ref="J261" r:id="rId1007" tooltip="Luž" display="https://cs.wikipedia.org/wiki/Lu%C5%BE"/>
    <hyperlink ref="J292" r:id="rId1008" tooltip="Vysoký kámen (Orlické hory)" display="https://cs.wikipedia.org/wiki/Vysok%C3%BD_k%C3%A1men_(Orlick%C3%A9_hory)"/>
    <hyperlink ref="J293" r:id="rId1009" tooltip="Hvozd (Lužické hory)" display="https://cs.wikipedia.org/wiki/Hvozd_(Lu%C5%BEick%C3%A9_hory)"/>
    <hyperlink ref="J273" r:id="rId1010" tooltip="Devět skal" display="https://cs.wikipedia.org/wiki/Dev%C4%9Bt_skal"/>
    <hyperlink ref="J294" r:id="rId1011" tooltip="Studniční vrch (Rychlebské hory)" display="https://cs.wikipedia.org/wiki/Studni%C4%8Dn%C3%AD_vrch_(Rychlebsk%C3%A9_hory)"/>
    <hyperlink ref="J296" r:id="rId1012" display="https://cs.wikipedia.org/wiki/Kru%C5%A1n%C3%A1_hora"/>
    <hyperlink ref="J295" r:id="rId1013" tooltip="Lotarův vrch"/>
    <hyperlink ref="J279" r:id="rId1014" tooltip="Ondřejník (Podbeskydská pahorkatina)" display="https://cs.wikipedia.org/wiki/Ond%C5%99ejn%C3%ADk_(Podbeskydsk%C3%A1_pahorkatina)"/>
    <hyperlink ref="J283" r:id="rId1015" tooltip="Čeřínek"/>
    <hyperlink ref="J286" r:id="rId1016" display="https://cs.wikipedia.org/wiki/Vrchovina_(%C4%8Cesk%C3%A9_st%C5%99edoho%C5%99%C3%AD)"/>
    <hyperlink ref="H261" r:id="rId1017" display="https://cs.wikipedia.org/wiki/Krompach"/>
    <hyperlink ref="H262" r:id="rId1018" display="https://cs.wikipedia.org/wiki/P%C5%99edn%C3%AD_Arno%C5%A1tov"/>
    <hyperlink ref="H263" r:id="rId1019" display="https://cs.wikipedia.org/wiki/Suchov"/>
    <hyperlink ref="H264" r:id="rId1020" display="https://cs.wikipedia.org/wiki/N%C3%ADtkovice"/>
    <hyperlink ref="H265" r:id="rId1021" display="https://cs.wikipedia.org/wiki/Lib%C3%ADnsk%C3%A9_Sedlo"/>
    <hyperlink ref="H266" r:id="rId1022" display="https://cs.wikipedia.org/wiki/Petrovice_(M%C4%9B%C4%8D%C3%ADn)"/>
    <hyperlink ref="H267" r:id="rId1023" display="https://cs.wikipedia.org/wiki/Le%C5%A1tina_u_Sv%C4%9Btl%C3%A9"/>
    <hyperlink ref="H269" r:id="rId1024" display="https://cs.wikipedia.org/wiki/Svojet%C3%ADn"/>
    <hyperlink ref="H270" r:id="rId1025" display="https://cs.wikipedia.org/wiki/Klentnice"/>
    <hyperlink ref="H271" r:id="rId1026" display="https://cs.wikipedia.org/wiki/Old%C5%99ichov_(Jen%C3%ADkov)"/>
    <hyperlink ref="H272" r:id="rId1027" display="https://cs.wikipedia.org/wiki/Skalka_(Podbeskydsk%C3%A1_pahorkatina)"/>
    <hyperlink ref="H273" r:id="rId1028" display="https://cs.wikipedia.org/wiki/Svratka_(okres_%C5%BD%C4%8F%C3%A1r_nad_S%C3%A1zavou)"/>
    <hyperlink ref="H274" r:id="rId1029" display="https://cs.wikipedia.org/wiki/Old%C5%99ichovice_(De%C5%A1enice)"/>
    <hyperlink ref="H276" r:id="rId1030" display="https://cs.wikipedia.org/wiki/Mar%C5%A1ov_(Studen%C3%A1)"/>
    <hyperlink ref="H279" r:id="rId1031" display="https://cs.wikipedia.org/wiki/Metylovice"/>
    <hyperlink ref="H280" r:id="rId1032" display="https://cs.wikipedia.org/wiki/Mezn%C3%AD_Louka"/>
    <hyperlink ref="H281" r:id="rId1033" display="https://cs.wikipedia.org/wiki/%C4%8Ceb%C3%ADn"/>
    <hyperlink ref="H282" r:id="rId1034" display="https://cs.wikipedia.org/wiki/%C5%A0umavsk%C3%A9_Ho%C5%A1tice"/>
    <hyperlink ref="H283" r:id="rId1035" display="https://cs.wikipedia.org/wiki/Sedlejov"/>
    <hyperlink ref="H285" r:id="rId1036" display="https://cs.wikipedia.org/wiki/St%C5%99%C3%ADte%C5%BE_(Kolinec)"/>
    <hyperlink ref="H288" r:id="rId1037" display="https://cs.wikipedia.org/wiki/Maiberg"/>
    <hyperlink ref="H289" r:id="rId1038" display="https://cs.wikipedia.org/wiki/Neslovice"/>
    <hyperlink ref="H290" r:id="rId1039" display="https://cs.wikipedia.org/wiki/Pod%C5%AFl%C5%A1%C3%AD"/>
    <hyperlink ref="H291" r:id="rId1040" display="https://cs.wikipedia.org/wiki/Moravsk%C3%BD_Krumlov"/>
    <hyperlink ref="H292" r:id="rId1041" display="https://cs.wikipedia.org/wiki/Barto%C5%A1ovice_v_Orlick%C3%BDch_hor%C3%A1ch"/>
    <hyperlink ref="H294" r:id="rId1042" display="https://cs.wikipedia.org/wiki/%C5%BDulov%C3%A1"/>
    <hyperlink ref="H296" r:id="rId1043" display="https://cs.wikipedia.org/wiki/Star%C3%A1_Ves_(p%C5%99%C3%ADrodn%C3%AD_pam%C3%A1tka)"/>
    <hyperlink ref="H297" r:id="rId1044" display="https://cs.wikipedia.org/wiki/P%C4%9Bn%C4%8D%C3%ADn_(okres_Prost%C4%9Bjov)"/>
    <hyperlink ref="K299" r:id="rId1045" tooltip="Křižanovská vrchovina" display="https://cs.wikipedia.org/wiki/K%C5%99i%C5%BEanovsk%C3%A1_vrchovina"/>
    <hyperlink ref="K301" r:id="rId1046" tooltip="Jičínská pahorkatina" display="https://cs.wikipedia.org/wiki/Ji%C4%8D%C3%ADnsk%C3%A1_pahorkatina"/>
    <hyperlink ref="M299" r:id="rId1047" location="x=16.157400&amp;y=49.369433&amp;z=15&amp;q=49.369433N%2016.157400E&amp;l=16" display="http://www.mapy.cz/ - x=16.157400&amp;y=49.369433&amp;z=15&amp;q=49.369433N%2016.157400E&amp;l=16"/>
    <hyperlink ref="M301" r:id="rId1048" location="x=14.955500&amp;y=50.454583&amp;z=15&amp;q=50.454583N%2014.955500E&amp;l=16" display="http://www.mapy.cz/ - x=14.955500&amp;y=50.454583&amp;z=15&amp;q=50.454583N%2014.955500E&amp;l=16"/>
    <hyperlink ref="E301" r:id="rId1049" tooltip="Baba (Jičínská pahorkatina)" display="https://cs.wikipedia.org/wiki/Baba_(Ji%C4%8D%C3%ADnsk%C3%A1_pahorkatina)"/>
    <hyperlink ref="K300" r:id="rId1050" tooltip="Boskovická brázda" display="https://cs.wikipedia.org/wiki/Boskovick%C3%A1_br%C3%A1zda"/>
    <hyperlink ref="E300" r:id="rId1051" tooltip="Malý Chlum"/>
    <hyperlink ref="M300" r:id="rId1052" location="x=16.5858333&amp;y=49.4513667&amp;z=15&amp;q=49.4513667N%2016.5858333E&amp;l=16" display="http://www.mapy.cz/#x=16.5858333&amp;y=49.4513667&amp;z=15&amp;q=49.4513667N%2016.5858333E&amp;l=16"/>
    <hyperlink ref="H298" r:id="rId1053" display="https://cs.wikipedia.org/wiki/Sm%C4%9Bde%C4%8D"/>
    <hyperlink ref="H299" r:id="rId1054" display="https://cs.wikipedia.org/wiki/Kozlov_(okres_%C5%BD%C4%8F%C3%A1r_nad_S%C3%A1zavou)"/>
    <hyperlink ref="H300" r:id="rId1055" display="https://cs.wikipedia.org/wiki/Lysice"/>
    <hyperlink ref="H301" r:id="rId1056" display="https://cs.wikipedia.org/wiki/Obora_(Obrubce)"/>
    <hyperlink ref="K303" r:id="rId1057" tooltip="Ralská pahorkatina" display="https://cs.wikipedia.org/wiki/Ralsk%C3%A1_pahorkatina"/>
    <hyperlink ref="K304" r:id="rId1058" tooltip="České středohoří" display="https://cs.wikipedia.org/wiki/%C4%8Cesk%C3%A9_st%C5%99edoho%C5%99%C3%AD"/>
    <hyperlink ref="K306" r:id="rId1059" tooltip="Moravskoslezské Beskydy" display="https://cs.wikipedia.org/wiki/Moravskoslezsk%C3%A9_Beskydy"/>
    <hyperlink ref="K309" r:id="rId1060" tooltip="Křivoklátská vrchovina" display="https://cs.wikipedia.org/wiki/K%C5%99ivokl%C3%A1tsk%C3%A1_vrchovina"/>
    <hyperlink ref="K310" r:id="rId1061" tooltip="České středohoří" display="https://cs.wikipedia.org/wiki/%C4%8Cesk%C3%A9_st%C5%99edoho%C5%99%C3%AD"/>
    <hyperlink ref="K311" r:id="rId1062" tooltip="Benešovská pahorkatina" display="https://cs.wikipedia.org/wiki/Bene%C5%A1ovsk%C3%A1_pahorkatina"/>
    <hyperlink ref="K312" r:id="rId1063" tooltip="Hanušovická vrchovina" display="https://cs.wikipedia.org/wiki/Hanu%C5%A1ovick%C3%A1_vrchovina"/>
    <hyperlink ref="K313" r:id="rId1064" tooltip="Jičínská pahorkatina" display="https://cs.wikipedia.org/wiki/Ji%C4%8D%C3%ADnsk%C3%A1_pahorkatina"/>
    <hyperlink ref="K305" r:id="rId1065" tooltip="Šumavské podhůří" display="https://cs.wikipedia.org/wiki/%C5%A0umavsk%C3%A9_podh%C5%AF%C5%99%C3%AD"/>
    <hyperlink ref="M303" r:id="rId1066" location="x=14.606767&amp;y=50.535450&amp;z=15&amp;q=50.535450N%2014.606767E&amp;l=16" display="http://www.mapy.cz/ - x=14.606767&amp;y=50.535450&amp;z=15&amp;q=50.535450N%2014.606767E&amp;l=16"/>
    <hyperlink ref="M304" r:id="rId1067" location="x=13.667900&amp;y=50.519783&amp;z=15&amp;q=50.519783N%2013.667900E&amp;l=16" display="http://www.mapy.cz/ - x=13.667900&amp;y=50.519783&amp;z=15&amp;q=50.519783N%2013.667900E&amp;l=16"/>
    <hyperlink ref="M306" r:id="rId1068" location="x=18.124950&amp;y=49.520033&amp;z=15&amp;q=49.520033N%2018.124950E&amp;l=16" display="http://www.mapy.cz/ - x=18.124950&amp;y=49.520033&amp;z=15&amp;q=49.520033N%2018.124950E&amp;l=16"/>
    <hyperlink ref="M309" r:id="rId1069" location="x=13.849417&amp;y=49.992750&amp;z=15&amp;q=49.992750N%2013.849417E&amp;l=16" display="http://www.mapy.cz/ - x=13.849417&amp;y=49.992750&amp;z=15&amp;q=49.992750N%2013.849417E&amp;l=16"/>
    <hyperlink ref="M310" r:id="rId1070" location="x=14.139033&amp;y=50.759483&amp;z=15&amp;q=50.759483N%2014.139033E&amp;l=16" display="http://www.mapy.cz/ - x=14.139033&amp;y=50.759483&amp;z=15&amp;q=50.759483N%2014.139033E&amp;l=16"/>
    <hyperlink ref="M311" r:id="rId1071" location="x=14.360383&amp;y=49.716583&amp;z=15&amp;q=49.716583N%2014.360383E&amp;l=16" display="http://www.mapy.cz/ - x=14.360383&amp;y=49.716583&amp;z=15&amp;q=49.716583N%2014.360383E&amp;l=16"/>
    <hyperlink ref="M312" r:id="rId1072" location="x=16.950700&amp;y=49.893933&amp;z=15&amp;q=49.893933N%2016.950700E&amp;l=16" display="http://www.mapy.cz/ - x=16.950700&amp;y=49.893933&amp;z=15&amp;q=49.893933N%2016.950700E&amp;l=16"/>
    <hyperlink ref="M307" r:id="rId1073" location="x=12.803767&amp;y=50.199800&amp;z=15&amp;q=50.199800N%2012.803767E&amp;l=16" display="http://www.mapy.cz/ - x=12.803767&amp;y=50.199800&amp;z=15&amp;q=50.199800N%2012.803767E&amp;l=16"/>
    <hyperlink ref="K307" r:id="rId1074" tooltip="Slavkovský les" display="https://cs.wikipedia.org/wiki/Slavkovsk%C3%BD_les"/>
    <hyperlink ref="K308" r:id="rId1075" tooltip="Doupovské hory" display="https://cs.wikipedia.org/wiki/Doupovsk%C3%A9_hory"/>
    <hyperlink ref="E313" r:id="rId1076" tooltip="Maxinec" display="https://cs.wikipedia.org/wiki/Maxinec"/>
    <hyperlink ref="E303" r:id="rId1077" tooltip="Korecký vrch" display="https://cs.wikipedia.org/wiki/Koreck%C3%BD_vrch"/>
    <hyperlink ref="E310" r:id="rId1078" tooltip="Lotarův vrch"/>
    <hyperlink ref="E305" r:id="rId1079" tooltip="Sedlo (Šumavské podhůří)" display="https://cs.wikipedia.org/wiki/Sedlo_(%C5%A0umavsk%C3%A9_podh%C5%AF%C5%99%C3%AD)"/>
    <hyperlink ref="E309" r:id="rId1080" tooltip="Vysoký Tok" display="https://cs.wikipedia.org/wiki/Vysok%C3%BD_Tok"/>
    <hyperlink ref="E304" r:id="rId1081" tooltip="Špičák (Bořeňské středohoří)" display="https://cs.wikipedia.org/wiki/%C5%A0pi%C4%8D%C3%A1k_(Bo%C5%99e%C5%88sk%C3%A9_st%C5%99edoho%C5%99%C3%AD)"/>
    <hyperlink ref="M305" r:id="rId1082" location="x=13.5689000&amp;y=49.1901000&amp;z=15&amp;q=49.1901000N%2013.5689000E&amp;l=16" display="http://www.mapy.cz/#x=13.5689000&amp;y=49.1901000&amp;z=15&amp;q=49.1901000N%2013.5689000E&amp;l=16"/>
    <hyperlink ref="M308" r:id="rId1083" location="x=12.9727333&amp;y=50.2617167&amp;z=15&amp;q=50.2617167N%2012.9727333E&amp;l=16" display="http://www.mapy.cz/#x=12.9727333&amp;y=50.2617167&amp;z=15&amp;q=50.2617167N%2012.9727333E&amp;l=16"/>
    <hyperlink ref="M313" r:id="rId1084" location="x=15.5250000&amp;y=50.3998667&amp;z=15&amp;q=50.3998667N%2015.5250000E&amp;l=16" display="http://www.mapy.cz/#x=15.5250000&amp;y=50.3998667&amp;z=15&amp;q=50.3998667N%2015.5250000E&amp;l=16"/>
    <hyperlink ref="J309" r:id="rId1085" tooltip="Krušná hora (Křivoklátská vrchovina) (stránka neexistuje)"/>
    <hyperlink ref="J305" r:id="rId1086" tooltip="Pustý hrádek" display="https://cs.wikipedia.org/wiki/Pust%C3%BD_hr%C3%A1dek"/>
    <hyperlink ref="J304" r:id="rId1087" tooltip="Zlatník (České středohoří)" display="https://cs.wikipedia.org/wiki/Zlatn%C3%ADk_(%C4%8Cesk%C3%A9_st%C5%99edoho%C5%99%C3%AD)"/>
    <hyperlink ref="J303" r:id="rId1088" tooltip="Velký Beškovský kopec" display="https://cs.wikipedia.org/wiki/Velk%C3%BD_Be%C5%A1kovsk%C3%BD_kopec"/>
    <hyperlink ref="J310" r:id="rId1089" tooltip="Javorský vrch" display="https://cs.wikipedia.org/wiki/Javorsk%C3%BD_vrch"/>
    <hyperlink ref="H302" r:id="rId1090" display="https://cs.wikipedia.org/wiki/Nezamyslice_(okres_Klatovy)"/>
    <hyperlink ref="H303" r:id="rId1091" display="https://cs.wikipedia.org/wiki/Horky_(Dub%C3%A1)"/>
    <hyperlink ref="H304" r:id="rId1092" display="https://cs.wikipedia.org/wiki/Mosteck%C3%A9_jezero"/>
    <hyperlink ref="H307" r:id="rId1093" display="https://cs.wikipedia.org/wiki/Chodov_(okres_Sokolov)"/>
    <hyperlink ref="H309" r:id="rId1094" display="https://cs.wikipedia.org/wiki/Karlova_Ves_(okres_Rakovn%C3%ADk)"/>
    <hyperlink ref="H311" r:id="rId1095" display="https://cs.wikipedia.org/wiki/K%C5%99epenice"/>
    <hyperlink ref="H312" r:id="rId1096" display="https://cs.wikipedia.org/wiki/Kol%C5%A1ov"/>
    <hyperlink ref="H313" r:id="rId1097" display="https://cs.wikipedia.org/wiki/Ml%C3%A1zovice"/>
    <hyperlink ref="K315" r:id="rId1098" tooltip="Šumavské podhůří" display="https://cs.wikipedia.org/wiki/%C5%A0umavsk%C3%A9_podh%C5%AF%C5%99%C3%AD"/>
    <hyperlink ref="K316" r:id="rId1099" tooltip="Bílé Karpaty" display="https://cs.wikipedia.org/wiki/B%C3%ADl%C3%A9_Karpaty"/>
    <hyperlink ref="K317" r:id="rId1100" tooltip="Podorlická pahorkatina" display="https://cs.wikipedia.org/wiki/Podorlick%C3%A1_pahorkatina"/>
    <hyperlink ref="K318" r:id="rId1101" tooltip="Český les" display="https://cs.wikipedia.org/wiki/%C4%8Cesk%C3%BD_les"/>
    <hyperlink ref="K320" r:id="rId1102" tooltip="Doupovské hory" display="https://cs.wikipedia.org/wiki/Doupovsk%C3%A9_hory"/>
    <hyperlink ref="K321" r:id="rId1103" tooltip="České středohoří" display="https://cs.wikipedia.org/wiki/%C4%8Cesk%C3%A9_st%C5%99edoho%C5%99%C3%AD"/>
    <hyperlink ref="K322" r:id="rId1104" tooltip="Rakovnická pahorkatina" display="https://cs.wikipedia.org/wiki/Rakovnick%C3%A1_pahorkatina"/>
    <hyperlink ref="K323" r:id="rId1105" tooltip="Lužické hory" display="https://cs.wikipedia.org/wiki/Lu%C5%BEick%C3%A9_hory"/>
    <hyperlink ref="K324" r:id="rId1106" tooltip="Chřiby" display="https://cs.wikipedia.org/wiki/Ch%C5%99iby"/>
    <hyperlink ref="K319" r:id="rId1107" tooltip="Hostýnsko-vsetínská hornatina" display="https://cs.wikipedia.org/wiki/Host%C3%BDnsko-vset%C3%ADnsk%C3%A1_hornatina"/>
    <hyperlink ref="M315" r:id="rId1108" location="x=14.346000&amp;y=48.604217&amp;z=15&amp;q=48.604217N%2014.346000E&amp;l=16" display="http://www.mapy.cz/ - x=14.346000&amp;y=48.604217&amp;z=15&amp;q=48.604217N%2014.346000E&amp;l=16"/>
    <hyperlink ref="M316" r:id="rId1109" location="x=17.868017&amp;y=48.997450&amp;z=15&amp;q=48.997450N%2017.868017E&amp;l=16" display="http://www.mapy.cz/ - x=17.868017&amp;y=48.997450&amp;z=15&amp;q=48.997450N%2017.868017E&amp;l=16"/>
    <hyperlink ref="M317" r:id="rId1110" location="x=16.670233&amp;y=49.728017&amp;z=15&amp;q=49.728017N%2016.670233E&amp;l=16" display="http://www.mapy.cz/ - x=16.670233&amp;y=49.728017&amp;z=15&amp;q=49.728017N%2016.670233E&amp;l=16"/>
    <hyperlink ref="M318" r:id="rId1111" location="x=12.714017&amp;y=49.472150&amp;z=15&amp;q=49.472150N%2012.714017E&amp;l=16" display="http://www.mapy.cz/ - x=12.714017&amp;y=49.472150&amp;z=15&amp;q=49.472150N%2012.714017E&amp;l=16"/>
    <hyperlink ref="M320" r:id="rId1112" location="x=13.176550&amp;y=50.363933&amp;z=15&amp;q=50.363933N%2013.176550E&amp;l=16" display="http://www.mapy.cz/ - x=13.176550&amp;y=50.363933&amp;z=15&amp;q=50.363933N%2013.176550E&amp;l=16"/>
    <hyperlink ref="M321" r:id="rId1113" location="x=13.903183&amp;y=50.493050&amp;z=15&amp;q=50.493050N%2013.903183E&amp;l=16" display="http://www.mapy.cz/ - x=13.903183&amp;y=50.493050&amp;z=15&amp;q=50.493050N%2013.903183E&amp;l=16"/>
    <hyperlink ref="M322" r:id="rId1114" location="x=13.340950&amp;y=50.087083&amp;z=15&amp;q=50.087083N%2013.340950E&amp;l=16" display="http://www.mapy.cz/ - x=13.340950&amp;y=50.087083&amp;z=15&amp;q=50.087083N%2013.340950E&amp;l=16"/>
    <hyperlink ref="M323" r:id="rId1115" location="x=14.476867&amp;y=50.801000&amp;z=15&amp;q=50.801000N%2014.476867E&amp;l=16" display="http://www.mapy.cz/ - x=14.476867&amp;y=50.801000&amp;z=15&amp;q=50.801000N%2014.476867E&amp;l=16"/>
    <hyperlink ref="M324" r:id="rId1116" location="x=17.288617&amp;y=49.103800&amp;z=15&amp;q=49.103800N%2017.288617E&amp;l=16" display="http://www.mapy.cz/ - x=17.288617&amp;y=49.103800&amp;z=15&amp;q=49.103800N%2017.288617E&amp;l=16"/>
    <hyperlink ref="E319" r:id="rId1117" tooltip="Hostýn" display="https://cs.wikipedia.org/wiki/Host%C3%BDn"/>
    <hyperlink ref="E324" r:id="rId1118" tooltip="Holý kopec" display="https://cs.wikipedia.org/wiki/Hol%C3%BD_kopec"/>
    <hyperlink ref="E323" r:id="rId1119" tooltip="Střední vrch" display="https://cs.wikipedia.org/wiki/St%C5%99edn%C3%AD_vrch"/>
    <hyperlink ref="E321" r:id="rId1120" tooltip="Solanská hora"/>
    <hyperlink ref="E318" r:id="rId1121" tooltip="Starý Herštejn" display="https://cs.wikipedia.org/wiki/Star%C3%BD_Her%C5%A1tejn"/>
    <hyperlink ref="M319" r:id="rId1122" location="x=17.7017500&amp;y=49.3801333&amp;z=15&amp;q=49.3801333N%2017.7017500E&amp;l=16" display="http://www.mapy.cz/#x=17.7017500&amp;y=49.3801333&amp;z=15&amp;q=49.3801333N%2017.7017500E&amp;l=16"/>
    <hyperlink ref="J322" r:id="rId1123" tooltip="Vladař (Tepelská vrchovina)" display="https://cs.wikipedia.org/wiki/Vlada%C5%99_(Tepelsk%C3%A1_vrchovina)"/>
    <hyperlink ref="J319" r:id="rId1124" display="https://cs.wikipedia.org/wiki/Kel%C4%8Dsk%C3%BD_Javorn%C3%ADk"/>
    <hyperlink ref="J314" r:id="rId1125" tooltip="Polská hora" display="https://cs.wikipedia.org/wiki/Polsk%C3%A1_hora"/>
    <hyperlink ref="J321" r:id="rId1126" tooltip="Lipská hora (České středohoří)" display="https://cs.wikipedia.org/wiki/Lipsk%C3%A1_hora_(%C4%8Cesk%C3%A9_st%C5%99edoho%C5%99%C3%AD)"/>
    <hyperlink ref="J323" r:id="rId1127" tooltip="Ovčácký vrch" display="https://cs.wikipedia.org/wiki/Ov%C4%8D%C3%A1ck%C3%BD_vrch"/>
    <hyperlink ref="H314" r:id="rId1128" display="https://cs.wikipedia.org/wiki/Smrk_(Rychlebsk%C3%A9_hory)"/>
    <hyperlink ref="H315" r:id="rId1129" display="https://cs.wikipedia.org/wiki/Stud%C3%A1nky_(Vy%C5%A1%C5%A1%C3%AD_Brod)"/>
    <hyperlink ref="H316" r:id="rId1130" display="https://cs.wikipedia.org/wiki/%C5%A0anov_(okres_Zl%C3%ADn)"/>
    <hyperlink ref="H317" r:id="rId1131" display="https://cs.wikipedia.org/wiki/K%C5%99enov_(okres_Svitavy)"/>
    <hyperlink ref="H320" r:id="rId1132" display="https://cs.wikipedia.org/wiki/Kotvina"/>
    <hyperlink ref="H322" r:id="rId1133" display="https://cs.wikipedia.org/wiki/Chy%C5%A1e"/>
    <hyperlink ref="K326" r:id="rId1134" tooltip="Hornosvratecká vrchovina" display="https://cs.wikipedia.org/wiki/Hornosvrateck%C3%A1_vrchovina"/>
    <hyperlink ref="K327" r:id="rId1135" tooltip="Doupovské hory" display="https://cs.wikipedia.org/wiki/Doupovsk%C3%A9_hory"/>
    <hyperlink ref="K328" r:id="rId1136" tooltip="Rakovnická pahorkatina" display="https://cs.wikipedia.org/wiki/Rakovnick%C3%A1_pahorkatina"/>
    <hyperlink ref="K329" r:id="rId1137" tooltip="Švihovská vrchovina" display="https://cs.wikipedia.org/wiki/%C5%A0vihovsk%C3%A1_vrchovina"/>
    <hyperlink ref="M327" r:id="rId1138" location="x=13.150233&amp;y=50.316683&amp;z=15&amp;q=50.316683N%2013.150233E&amp;l=16" display="http://www.mapy.cz/ - x=13.150233&amp;y=50.316683&amp;z=15&amp;q=50.316683N%2013.150233E&amp;l=16"/>
    <hyperlink ref="M328" r:id="rId1139" location="x=13.157967&amp;y=49.994417&amp;z=15&amp;q=49.994417N%2013.157967E&amp;l=16" display="http://www.mapy.cz/ - x=13.157967&amp;y=49.994417&amp;z=15&amp;q=49.994417N%2013.157967E&amp;l=16"/>
    <hyperlink ref="M329" r:id="rId1140" location="x=13.260500&amp;y=49.491800&amp;z=15&amp;q=49.491800N%2013.260500E&amp;l=16" display="http://www.mapy.cz/ - x=13.260500&amp;y=49.491800&amp;z=15&amp;q=49.491800N%2013.260500E&amp;l=16"/>
    <hyperlink ref="E326" r:id="rId1141" tooltip="Buchtův kopec" display="https://cs.wikipedia.org/wiki/Bucht%C5%AFv_kopec"/>
    <hyperlink ref="E328" r:id="rId1142" tooltip="Kozelka" display="https://cs.wikipedia.org/wiki/Kozelka"/>
    <hyperlink ref="M326" r:id="rId1143" location="x=16.1336167&amp;y=49.6595833&amp;z=15&amp;q=49.6595833N%2016.1336167E&amp;l=16" display="http://www.mapy.cz/#x=16.1336167&amp;y=49.6595833&amp;z=15&amp;q=49.6595833N%2016.1336167E&amp;l=16"/>
    <hyperlink ref="J326" r:id="rId1144" tooltip="Křovina" display="https://cs.wikipedia.org/wiki/K%C5%99ovina"/>
    <hyperlink ref="J325" r:id="rId1145" tooltip="Můstek (Šumava)" display="https://cs.wikipedia.org/wiki/M%C5%AFstek_(%C5%A0umava)"/>
    <hyperlink ref="J329" r:id="rId1146" tooltip="Běleč (Švihovská vrchovina)"/>
    <hyperlink ref="H325" r:id="rId1147" display="https://cs.wikipedia.org/wiki/Onen_Sv%C4%9Bt_(%C4%8Cachrov)"/>
    <hyperlink ref="H326" r:id="rId1148" display="https://cs.wikipedia.org/wiki/Kr%C3%A1tk%C3%A1"/>
    <hyperlink ref="H330" r:id="rId1149" display="https://cs.wikipedia.org/wiki/Moravsk%C3%BD_Ko%C4%8Dov"/>
    <hyperlink ref="H331" r:id="rId1150" display="https://cs.wikipedia.org/wiki/Stupava"/>
    <hyperlink ref="K333" r:id="rId1151" tooltip="Český les" display="https://cs.wikipedia.org/wiki/%C4%8Cesk%C3%BD_les"/>
    <hyperlink ref="K335" r:id="rId1152" tooltip="Šumavské podhůří" display="https://cs.wikipedia.org/wiki/%C5%A0umavsk%C3%A9_podh%C5%AF%C5%99%C3%AD"/>
    <hyperlink ref="K337" r:id="rId1153" tooltip="Hornosvratecká vrchovina" display="https://cs.wikipedia.org/wiki/Hornosvrateck%C3%A1_vrchovina"/>
    <hyperlink ref="K338" r:id="rId1154" tooltip="Hořovická pahorkatina" display="https://cs.wikipedia.org/wiki/Ho%C5%99ovick%C3%A1_pahorkatina"/>
    <hyperlink ref="K334" r:id="rId1155" tooltip="Hornosvratecká vrchovina" display="https://cs.wikipedia.org/wiki/Hornosvrateck%C3%A1_vrchovina"/>
    <hyperlink ref="M333" r:id="rId1156" location="x=12.692767&amp;y=49.430050&amp;z=15&amp;q=49.430050N%2012.692767E&amp;l=16" display="http://www.mapy.cz/ - x=12.692767&amp;y=49.430050&amp;z=15&amp;q=49.430050N%2012.692767E&amp;l=16"/>
    <hyperlink ref="M335" r:id="rId1157" location="x=13.591167&amp;y=49.232500&amp;z=15&amp;q=49.232500N%2013.591167E&amp;l=16" display="http://www.mapy.cz/ - x=13.591167&amp;y=49.232500&amp;z=15&amp;q=49.232500N%2013.591167E&amp;l=16"/>
    <hyperlink ref="M337" r:id="rId1158" location="x=16.385317&amp;y=49.407400&amp;z=15&amp;q=49.407400N%2016.385317E&amp;l=16" display="http://www.mapy.cz/ - x=16.385317&amp;y=49.407400&amp;z=15&amp;q=49.407400N%2016.385317E&amp;l=16"/>
    <hyperlink ref="M338" r:id="rId1159" location="x=14.114150&amp;y=49.965867&amp;z=15&amp;q=49.965867N%2014.114150E&amp;l=16" display="http://www.mapy.cz/ - x=14.114150&amp;y=49.965867&amp;z=15&amp;q=49.965867N%2014.114150E&amp;l=16"/>
    <hyperlink ref="M334" r:id="rId1160" location="x=16.408083&amp;y=49.446333&amp;z=15&amp;q=49.446333N%2016.408083E&amp;l=16" display="http://www.mapy.cz/ - x=16.408083&amp;y=49.446333&amp;z=15&amp;q=49.446333N%2016.408083E&amp;l=16"/>
    <hyperlink ref="E334" r:id="rId1161" tooltip="Sýkoř" display="https://cs.wikipedia.org/wiki/S%C3%BDko%C5%99"/>
    <hyperlink ref="E337" r:id="rId1162" tooltip="Veselský chlum" display="https://cs.wikipedia.org/wiki/Veselsk%C3%BD_chlum"/>
    <hyperlink ref="K336" r:id="rId1163" tooltip="Šumavské podhůří" display="https://cs.wikipedia.org/wiki/%C5%A0umavsk%C3%A9_podh%C5%AF%C5%99%C3%AD"/>
    <hyperlink ref="M336" r:id="rId1164" location="x=13.9049167&amp;y=49.2011333&amp;z=15&amp;q=49.2011333N%2013.9049167E&amp;l=16" display="http://www.mapy.cz/#x=13.9049167&amp;y=49.2011333&amp;z=15&amp;q=49.2011333N%2013.9049167E&amp;l=16"/>
    <hyperlink ref="J338" r:id="rId1165" tooltip="Tobolský vrch" display="https://cs.wikipedia.org/wiki/Tobolsk%C3%BD_vrch"/>
    <hyperlink ref="J337" r:id="rId1166" tooltip="Sýkoř" display="https://cs.wikipedia.org/wiki/S%C3%BDko%C5%99"/>
    <hyperlink ref="J334" r:id="rId1167" tooltip="Přední skála" display="https://cs.wikipedia.org/wiki/P%C5%99edn%C3%AD_sk%C3%A1la"/>
    <hyperlink ref="J333" r:id="rId1168" tooltip="Čerchov" display="https://cs.wikipedia.org/wiki/%C4%8Cerchov"/>
    <hyperlink ref="H333" r:id="rId1169" display="https://cs.wikipedia.org/wiki/Stadlern"/>
    <hyperlink ref="H334" r:id="rId1170" display="https://cs.wikipedia.org/wiki/Trp%C3%ADn"/>
    <hyperlink ref="H335" r:id="rId1171" display="https://cs.wikipedia.org/wiki/Podmokly_(okres_Klatovy)"/>
    <hyperlink ref="H336" r:id="rId1172" display="https://cs.wikipedia.org/wiki/Ho%C5%A1tice_(okres_Strakonice)"/>
    <hyperlink ref="H337" r:id="rId1173" display="https://cs.wikipedia.org/wiki/Lomnice_(okres_Brno-venkov)"/>
    <hyperlink ref="H338" r:id="rId1174" display="https://cs.wikipedia.org/wiki/Vr%C3%A1%C5%BE_(okres_Beroun)"/>
    <hyperlink ref="K340" r:id="rId1175" tooltip="Javorníky" display="https://cs.wikipedia.org/wiki/Javorn%C3%ADky"/>
    <hyperlink ref="K342" r:id="rId1176" tooltip="Rakovnická pahorkatina" display="https://cs.wikipedia.org/wiki/Rakovnick%C3%A1_pahorkatina"/>
    <hyperlink ref="K343" r:id="rId1177" tooltip="Svitavská pahorkatina" display="https://cs.wikipedia.org/wiki/Svitavsk%C3%A1_pahorkatina"/>
    <hyperlink ref="K345" r:id="rId1178" tooltip="Jičínská pahorkatina" display="https://cs.wikipedia.org/wiki/Ji%C4%8D%C3%ADnsk%C3%A1_pahorkatina"/>
    <hyperlink ref="K346" r:id="rId1179" tooltip="Boskovická brázda" display="https://cs.wikipedia.org/wiki/Boskovick%C3%A1_br%C3%A1zda"/>
    <hyperlink ref="K341" r:id="rId1180" tooltip="Táborská pahorkatina" display="https://cs.wikipedia.org/wiki/T%C3%A1borsk%C3%A1_pahorkatina"/>
    <hyperlink ref="M340" r:id="rId1181" location="x=18.093767&amp;y=49.272767&amp;z=15&amp;q=49.272767N%2018.093767E&amp;l=16" display="http://www.mapy.cz/ - x=18.093767&amp;y=49.272767&amp;z=15&amp;q=49.272767N%2018.093767E&amp;l=16"/>
    <hyperlink ref="M342" r:id="rId1182" location="x=13.474967&amp;y=50.043300&amp;z=15&amp;q=50.043300N%2013.474967E&amp;l=16" display="http://www.mapy.cz/ - x=13.474967&amp;y=50.043300&amp;z=15&amp;q=50.043300N%2013.474967E&amp;l=16"/>
    <hyperlink ref="M343" r:id="rId1183" location="x=16.373817&amp;y=49.960083&amp;z=15&amp;q=49.960083N%2016.373817E&amp;l=16" display="http://www.mapy.cz/ - x=16.373817&amp;y=49.960083&amp;z=15&amp;q=49.960083N%2016.373817E&amp;l=16"/>
    <hyperlink ref="M345" r:id="rId1184" location="x=15.314700&amp;y=50.416817&amp;z=15&amp;q=50.416817N%2015.314700E&amp;l=16" display="http://www.mapy.cz/ - x=15.314700&amp;y=50.416817&amp;z=15&amp;q=50.416817N%2015.314700E&amp;l=16"/>
    <hyperlink ref="M346" r:id="rId1185" location="x=16.484683&amp;y=49.319617&amp;z=15&amp;q=49.319617N%2016.484683E&amp;l=16" display="http://www.mapy.cz/ - x=16.484683&amp;y=49.319617&amp;z=15&amp;q=49.319617N%2016.484683E&amp;l=16"/>
    <hyperlink ref="E341" r:id="rId1186" tooltip="Vysoký Kamýk" display="https://cs.wikipedia.org/wiki/Vysok%C3%BD_Kam%C3%BDk"/>
    <hyperlink ref="E345" r:id="rId1187" tooltip="Veliš (Jičínská pahorkatina)" display="https://cs.wikipedia.org/wiki/Veli%C5%A1_(Ji%C4%8D%C3%ADnsk%C3%A1_pahorkatina)"/>
    <hyperlink ref="E344" r:id="rId1188" tooltip="Výrov (hradiště)" display="https://cs.wikipedia.org/wiki/V%C3%BDrov_(hradi%C5%A1t%C4%9B)"/>
    <hyperlink ref="E343" r:id="rId1189" tooltip="Andrlův chlum" display="https://cs.wikipedia.org/wiki/Andrl%C5%AFv_chlum"/>
    <hyperlink ref="E346" r:id="rId1190" tooltip="Čebínka" display="https://cs.wikipedia.org/wiki/%C4%8Ceb%C3%ADnka"/>
    <hyperlink ref="M344" r:id="rId1191" location="x=13.6535000&amp;y=50.2579000&amp;z=15&amp;q=50.2579000N%2013.6535000E&amp;l=16" display="http://www.mapy.cz/#x=13.6535000&amp;y=50.2579000&amp;z=15&amp;q=50.2579000N%2013.6535000E&amp;l=16"/>
    <hyperlink ref="M341" r:id="rId1192" location="x=14.2972167&amp;y=49.2313333&amp;z=15&amp;q=49.2313333N%2014.2972167E&amp;l=16" display="http://www.mapy.cz/#x=14.2972167&amp;y=49.2313333&amp;z=15&amp;q=49.2313333N%2014.2972167E&amp;l=16"/>
    <hyperlink ref="K344" r:id="rId1193" display="https://cs.wikipedia.org/wiki/D%C5%BEb%C3%A1n_(geomorfologick%C3%BD_celek)"/>
    <hyperlink ref="J345" r:id="rId1194" display="https://cs.wikipedia.org/wiki/Svin%C4%8Dice_(Ji%C4%8D%C3%ADnsk%C3%A1_pahorkatina)"/>
    <hyperlink ref="J341" r:id="rId1195" tooltip="Velký Mehelník"/>
    <hyperlink ref="J339" r:id="rId1196" tooltip="Příčný vrch"/>
    <hyperlink ref="H339" r:id="rId1197" display="https://cs.wikipedia.org/wiki/Rejv%C3%ADz"/>
    <hyperlink ref="H341" r:id="rId1198" display="https://cs.wikipedia.org/wiki/Paseky_(okres_P%C3%ADsek)"/>
    <hyperlink ref="H342" r:id="rId1199" display="https://cs.wikipedia.org/wiki/%C5%BDihle"/>
    <hyperlink ref="H343" r:id="rId1200" display="https://cs.wikipedia.org/wiki/P%C5%99%C3%ADvrat"/>
    <hyperlink ref="H344" r:id="rId1201" display="https://cs.wikipedia.org/wiki/Pn%C4%9Btluky"/>
    <hyperlink ref="H345" r:id="rId1202" display="https://cs.wikipedia.org/wiki/Doln%C3%AD_Lochov"/>
    <hyperlink ref="H346" r:id="rId1203" display="https://cs.wikipedia.org/wiki/Malhostovice"/>
    <hyperlink ref="K372" r:id="rId1204" tooltip="Šumavské podhůří" display="https://cs.wikipedia.org/wiki/%C5%A0umavsk%C3%A9_podh%C5%AF%C5%99%C3%AD"/>
    <hyperlink ref="K348" r:id="rId1205" tooltip="Hanušovická vrchovina" display="https://cs.wikipedia.org/wiki/Hanu%C5%A1ovick%C3%A1_vrchovina"/>
    <hyperlink ref="K349" r:id="rId1206" tooltip="Nízký Jeseník" display="https://cs.wikipedia.org/wiki/N%C3%ADzk%C3%BD_Jesen%C3%ADk"/>
    <hyperlink ref="K350" r:id="rId1207" tooltip="České středohoří" display="https://cs.wikipedia.org/wiki/%C4%8Cesk%C3%A9_st%C5%99edoho%C5%99%C3%AD"/>
    <hyperlink ref="K351" r:id="rId1208" tooltip="Švihovská vrchovina" display="https://cs.wikipedia.org/wiki/%C5%A0vihovsk%C3%A1_vrchovina"/>
    <hyperlink ref="K362" r:id="rId1209" tooltip="Benešovská pahorkatina" display="https://cs.wikipedia.org/wiki/Bene%C5%A1ovsk%C3%A1_pahorkatina"/>
    <hyperlink ref="K352" r:id="rId1210" tooltip="Svitavská pahorkatina" display="https://cs.wikipedia.org/wiki/Svitavsk%C3%A1_pahorkatina"/>
    <hyperlink ref="K353" r:id="rId1211" tooltip="Ralská pahorkatina" display="https://cs.wikipedia.org/wiki/Ralsk%C3%A1_pahorkatina"/>
    <hyperlink ref="K354" r:id="rId1212" tooltip="Podbeskydská pahorkatina" display="https://cs.wikipedia.org/wiki/Podbeskydsk%C3%A1_pahorkatina"/>
    <hyperlink ref="K355" r:id="rId1213" tooltip="Šumava" display="https://cs.wikipedia.org/wiki/%C5%A0umava"/>
    <hyperlink ref="K356" r:id="rId1214" tooltip="Novohradské hory" display="https://cs.wikipedia.org/wiki/Novohradsk%C3%A9_hory"/>
    <hyperlink ref="K357" r:id="rId1215" tooltip="Slavkovský les" display="https://cs.wikipedia.org/wiki/Slavkovsk%C3%BD_les"/>
    <hyperlink ref="K358" r:id="rId1216" tooltip="Švihovská vrchovina" display="https://cs.wikipedia.org/wiki/%C5%A0vihovsk%C3%A1_vrchovina"/>
    <hyperlink ref="K359" r:id="rId1217" tooltip="Vlašimská pahorkatina" display="https://cs.wikipedia.org/wiki/Vla%C5%A1imsk%C3%A1_pahorkatina"/>
    <hyperlink ref="K361" r:id="rId1218" tooltip="Švihovská vrchovina" display="https://cs.wikipedia.org/wiki/%C5%A0vihovsk%C3%A1_vrchovina"/>
    <hyperlink ref="K363" r:id="rId1219" tooltip="Frýdlantská pahorkatina" display="https://cs.wikipedia.org/wiki/Fr%C3%BDdlantsk%C3%A1_pahorkatina"/>
    <hyperlink ref="K364" r:id="rId1220" tooltip="Vizovická vrchovina" display="https://cs.wikipedia.org/wiki/Vizovick%C3%A1_vrchovina"/>
    <hyperlink ref="K365" r:id="rId1221" tooltip="Podorlická pahorkatina" display="https://cs.wikipedia.org/wiki/Podorlick%C3%A1_pahorkatina"/>
    <hyperlink ref="K366" r:id="rId1222" tooltip="Kyjovská pahorkatina" display="https://cs.wikipedia.org/wiki/Kyjovsk%C3%A1_pahorkatina"/>
    <hyperlink ref="K367" r:id="rId1223" tooltip="Javorníky" display="https://cs.wikipedia.org/wiki/Javorn%C3%ADky"/>
    <hyperlink ref="K368" r:id="rId1224" tooltip="Podorlická pahorkatina" display="https://cs.wikipedia.org/wiki/Podorlick%C3%A1_pahorkatina"/>
    <hyperlink ref="K369" r:id="rId1225" tooltip="Šumavské podhůří" display="https://cs.wikipedia.org/wiki/%C5%A0umavsk%C3%A9_podh%C5%AF%C5%99%C3%AD"/>
    <hyperlink ref="K370" r:id="rId1226" tooltip="Šumavské podhůří" display="https://cs.wikipedia.org/wiki/%C5%A0umavsk%C3%A9_podh%C5%AF%C5%99%C3%AD"/>
    <hyperlink ref="K371" r:id="rId1227" tooltip="Bílé Karpaty" display="https://cs.wikipedia.org/wiki/B%C3%ADl%C3%A9_Karpaty"/>
    <hyperlink ref="K360" r:id="rId1228" tooltip="Rakovnická pahorkatina" display="https://cs.wikipedia.org/wiki/Rakovnick%C3%A1_pahorkatina"/>
    <hyperlink ref="K373" r:id="rId1229" tooltip="Bílé Karpaty" display="https://cs.wikipedia.org/wiki/B%C3%ADl%C3%A9_Karpaty"/>
    <hyperlink ref="K374" r:id="rId1230" tooltip="Železné hory" display="https://cs.wikipedia.org/wiki/%C5%BDelezn%C3%A9_hory"/>
    <hyperlink ref="K376" r:id="rId1231" tooltip="Hanušovická vrchovina" display="https://cs.wikipedia.org/wiki/Hanu%C5%A1ovick%C3%A1_vrchovina"/>
    <hyperlink ref="K377" r:id="rId1232" tooltip="Ralská pahorkatina" display="https://cs.wikipedia.org/wiki/Ralsk%C3%A1_pahorkatina"/>
    <hyperlink ref="K378" r:id="rId1233" tooltip="Hořovická pahorkatina" display="https://cs.wikipedia.org/wiki/Ho%C5%99ovick%C3%A1_pahorkatina"/>
    <hyperlink ref="K379" r:id="rId1234" tooltip="Bobravská vrchovina" display="https://cs.wikipedia.org/wiki/Bobravsk%C3%A1_vrchovina"/>
    <hyperlink ref="K375" r:id="rId1235" tooltip="Podčeskoleská pahorkatina" display="https://cs.wikipedia.org/wiki/Pod%C4%8Deskolesk%C3%A1_pahorkatina"/>
    <hyperlink ref="M372" r:id="rId1236" location="x=13.367300&amp;y=49.276600&amp;z=15&amp;q=49.276600N%2013.367300E&amp;l=16" display="http://www.mapy.cz/ - x=13.367300&amp;y=49.276600&amp;z=15&amp;q=49.276600N%2013.367300E&amp;l=16"/>
    <hyperlink ref="M348" r:id="rId1237" location="x=17.013833&amp;y=50.068250&amp;z=15&amp;q=50.068250N%2017.013833E&amp;l=16" display="http://www.mapy.cz/ - x=17.013833&amp;y=50.068250&amp;z=15&amp;q=50.068250N%2017.013833E&amp;l=16"/>
    <hyperlink ref="M349" r:id="rId1238" location="x=17.615333&amp;y=50.085967&amp;z=15&amp;q=50.085967N%2017.615333E&amp;l=16" display="http://www.mapy.cz/ - x=17.615333&amp;y=50.085967&amp;z=15&amp;q=50.085967N%2017.615333E&amp;l=16"/>
    <hyperlink ref="M350" r:id="rId1239" location="x=13.951383&amp;y=50.531533&amp;z=15&amp;q=50.531533N%2013.951383E&amp;l=16" display="http://www.mapy.cz/ - x=13.951383&amp;y=50.531533&amp;z=15&amp;q=50.531533N%2013.951383E&amp;l=16"/>
    <hyperlink ref="M351" r:id="rId1240" location="x=13.286617&amp;y=49.508833&amp;z=15&amp;q=49.508833N%2013.286617E&amp;l=16" display="http://www.mapy.cz/ - x=13.286617&amp;y=49.508833&amp;z=15&amp;q=49.508833N%2013.286617E&amp;l=16"/>
    <hyperlink ref="M352" r:id="rId1241" location="x=16.363567&amp;y=49.986317&amp;z=15&amp;q=49.986317N%2016.363567E&amp;l=16" display="http://www.mapy.cz/ - x=16.363567&amp;y=49.986317&amp;z=15&amp;q=49.986317N%2016.363567E&amp;l=16"/>
    <hyperlink ref="M353" r:id="rId1242" location="x=14.526450&amp;y=50.736317&amp;z=15&amp;q=50.736317N%2014.526450E&amp;l=16" display="http://www.mapy.cz/ - x=14.526450&amp;y=50.736317&amp;z=15&amp;q=50.736317N%2014.526450E&amp;l=16"/>
    <hyperlink ref="M354" r:id="rId1243" location="x=18.227750&amp;y=49.620567&amp;z=15&amp;q=49.620567N%2018.227750E&amp;l=16" display="http://www.mapy.cz/ - x=18.227750&amp;y=49.620567&amp;z=15&amp;q=49.620567N%2018.227750E&amp;l=16"/>
    <hyperlink ref="M355" r:id="rId1244" location="x=14.290400&amp;y=48.582583&amp;z=15&amp;q=48.582583N%2014.290400E&amp;l=16" display="http://www.mapy.cz/ - x=14.290400&amp;y=48.582583&amp;z=15&amp;q=48.582583N%2014.290400E&amp;l=16"/>
    <hyperlink ref="M356" r:id="rId1245" location="x=14.648333&amp;y=48.691217&amp;z=15&amp;q=48.691217N%2014.648333E&amp;l=16" display="http://www.mapy.cz/ - x=14.648333&amp;y=48.691217&amp;z=15&amp;q=48.691217N%2014.648333E&amp;l=16"/>
    <hyperlink ref="M357" r:id="rId1246" location="x=12.801517&amp;y=50.164800&amp;z=15&amp;q=50.164800N%2012.801517E&amp;l=16" display="http://www.mapy.cz/ - x=12.801517&amp;y=50.164800&amp;z=15&amp;q=50.164800N%2012.801517E&amp;l=16"/>
    <hyperlink ref="M358" r:id="rId1247" location="x=13.178433&amp;y=49.399783&amp;z=15&amp;q=49.399783N%2013.178433E&amp;l=16" display="http://www.mapy.cz/ - x=13.178433&amp;y=49.399783&amp;z=15&amp;q=49.399783N%2013.178433E&amp;l=16"/>
    <hyperlink ref="M359" r:id="rId1248" location="x=14.696467&amp;y=49.658750&amp;z=15&amp;q=49.658750N%2014.696467E&amp;l=16" display="http://www.mapy.cz/ - x=14.696467&amp;y=49.658750&amp;z=15&amp;q=49.658750N%2014.696467E&amp;l=16"/>
    <hyperlink ref="M361" r:id="rId1249" location="x=13.342750&amp;y=49.461467&amp;z=15&amp;q=49.461467N%2013.342750E&amp;l=16" display="http://www.mapy.cz/ - x=13.342750&amp;y=49.461467&amp;z=15&amp;q=49.461467N%2013.342750E&amp;l=16"/>
    <hyperlink ref="M362" r:id="rId1250" location="x=14.258817&amp;y=49.754283&amp;z=15&amp;q=49.754283N%2014.258817E&amp;l=16" display="http://www.mapy.cz/ - x=14.258817&amp;y=49.754283&amp;z=15&amp;q=49.754283N%2014.258817E&amp;l=16"/>
    <hyperlink ref="M363" r:id="rId1251" location="x=15.170217&amp;y=50.971717&amp;z=15&amp;q=50.971717N%2015.170217E&amp;l=16" display="http://www.mapy.cz/ - x=15.170217&amp;y=50.971717&amp;z=15&amp;q=50.971717N%2015.170217E&amp;l=16"/>
    <hyperlink ref="M364" r:id="rId1252" location="x=17.705367&amp;y=49.137933&amp;z=15&amp;q=49.137933N%2017.705367E&amp;l=16" display="http://www.mapy.cz/ - x=17.705367&amp;y=49.137933&amp;z=15&amp;q=49.137933N%2017.705367E&amp;l=16"/>
    <hyperlink ref="M365" r:id="rId1253" location="x=16.734383&amp;y=49.721933&amp;z=15&amp;q=49.721933N%2016.734383E&amp;l=16" display="http://www.mapy.cz/ - x=16.734383&amp;y=49.721933&amp;z=15&amp;q=49.721933N%2016.734383E&amp;l=16"/>
    <hyperlink ref="M366" r:id="rId1254" location="x=17.055700&amp;y=49.015217&amp;z=15&amp;q=49.015217N%2017.055700E&amp;l=16" display="http://www.mapy.cz/ - x=17.055700&amp;y=49.015217&amp;z=15&amp;q=49.015217N%2017.055700E&amp;l=16"/>
    <hyperlink ref="M367" r:id="rId1255" location="x=18.317383&amp;y=49.328550&amp;z=15&amp;q=49.328550N%2018.317383E&amp;l=16" display="http://www.mapy.cz/ - x=18.317383&amp;y=49.328550&amp;z=15&amp;q=49.328550N%2018.317383E&amp;l=16"/>
    <hyperlink ref="M369" r:id="rId1256" location="x=13.922250&amp;y=49.087300&amp;z=15&amp;q=49.087300N%2013.922250E&amp;l=16" display="http://www.mapy.cz/ - x=13.922250&amp;y=49.087300&amp;z=15&amp;q=49.087300N%2013.922250E&amp;l=16"/>
    <hyperlink ref="M370" r:id="rId1257" location="x=14.190400&amp;y=48.878900&amp;z=15&amp;q=48.878900N%2014.190400E&amp;l=16" display="http://www.mapy.cz/ - x=14.190400&amp;y=48.878900&amp;z=15&amp;q=48.878900N%2014.190400E&amp;l=16"/>
    <hyperlink ref="M371" r:id="rId1258" location="x=18.111233&amp;y=49.102767&amp;z=15&amp;q=49.102767N%2018.111233E&amp;l=16" display="http://www.mapy.cz/ - x=18.111233&amp;y=49.102767&amp;z=15&amp;q=49.102767N%2018.111233E&amp;l=16"/>
    <hyperlink ref="M373" r:id="rId1259" location="x=17.731217&amp;y=48.940000&amp;z=15&amp;q=48.940000N%2017.731217E&amp;l=16" display="http://www.mapy.cz/ - x=17.731217&amp;y=48.940000&amp;z=15&amp;q=48.940000N%2017.731217E&amp;l=16"/>
    <hyperlink ref="M374" r:id="rId1260" location="x=15.650317&amp;y=49.879283&amp;z=15&amp;q=49.879283N%2015.650317E&amp;l=16" display="http://www.mapy.cz/ - x=15.650317&amp;y=49.879283&amp;z=15&amp;q=49.879283N%2015.650317E&amp;l=16"/>
    <hyperlink ref="M376" r:id="rId1261" location="x=16.984300&amp;y=49.928417&amp;z=15&amp;q=49.928417N%2016.984300E&amp;l=16" display="http://www.mapy.cz/ - x=16.984300&amp;y=49.928417&amp;z=15&amp;q=49.928417N%2016.984300E&amp;l=16"/>
    <hyperlink ref="M377" r:id="rId1262" location="x=14.582433&amp;y=50.518800&amp;z=15&amp;q=50.518800N%2014.582433E&amp;l=16" display="http://www.mapy.cz/ - x=14.582433&amp;y=50.518800&amp;z=15&amp;q=50.518800N%2014.582433E&amp;l=16"/>
    <hyperlink ref="M378" r:id="rId1263" location="x=14.023333&amp;y=49.920150&amp;z=15&amp;q=49.920150N%2014.023333E&amp;l=16" display="http://www.mapy.cz/ - x=14.023333&amp;y=49.920150&amp;z=15&amp;q=49.920150N%2014.023333E&amp;l=16"/>
    <hyperlink ref="M379" r:id="rId1264" location="x=16.493983&amp;y=49.262350&amp;z=15&amp;q=49.262350N%2016.493983E&amp;l=16" display="http://www.mapy.cz/ - x=16.493983&amp;y=49.262350&amp;z=15&amp;q=49.262350N%2016.493983E&amp;l=16"/>
    <hyperlink ref="M375" r:id="rId1265" location="x=12.861467&amp;y=49.431000&amp;z=15&amp;q=49.431000N%2012.861467E&amp;l=16" display="http://www.mapy.cz/ - x=12.861467&amp;y=49.431000&amp;z=15&amp;q=49.431000N%2012.861467E&amp;l=16"/>
    <hyperlink ref="E360" r:id="rId1266" tooltip="Chlumská hora (Rakovnická pahorkatina)" display="https://cs.wikipedia.org/wiki/Chlumsk%C3%A1_hora_(Rakovnick%C3%A1_pahorkatina)"/>
    <hyperlink ref="E363" r:id="rId1267" tooltip="Vyhlídka (Frýdlantská pahorkatina)" display="https://cs.wikipedia.org/wiki/Vyhl%C3%ADdka_(Fr%C3%BDdlantsk%C3%A1_pahorkatina)"/>
    <hyperlink ref="E353" r:id="rId1268" tooltip="Skalický vrch" display="https://cs.wikipedia.org/wiki/Skalick%C3%BD_vrch"/>
    <hyperlink ref="E377" r:id="rId1269" tooltip="Velký Beškovský kopec" display="https://cs.wikipedia.org/wiki/Velk%C3%BD_Be%C5%A1kovsk%C3%BD_kopec"/>
    <hyperlink ref="E359" r:id="rId1270" tooltip="Džbány"/>
    <hyperlink ref="E352" r:id="rId1271" tooltip="Podhoří (Svitavská pahorkatina)" display="https://cs.wikipedia.org/wiki/Podho%C5%99%C3%AD_(Svitavsk%C3%A1_pahorkatina)"/>
    <hyperlink ref="E378" r:id="rId1272" tooltip="Koukolova hora" display="https://cs.wikipedia.org/wiki/Koukolova_hora"/>
    <hyperlink ref="E366" r:id="rId1273" tooltip="Babí lom (Kyjovská pahorkatina)" display="https://cs.wikipedia.org/wiki/Bab%C3%AD_lom_(Kyjovsk%C3%A1_pahorkatina)"/>
    <hyperlink ref="E354" r:id="rId1274" tooltip="Hradní vrch Hukvaldy" display="https://cs.wikipedia.org/wiki/Hradn%C3%AD_vrch_Hukvaldy"/>
    <hyperlink ref="E350" r:id="rId1275" tooltip="Ostrý (České středohoří, 553 m)" display="https://cs.wikipedia.org/wiki/Ostr%C3%BD_(%C4%8Cesk%C3%A9_st%C5%99edoho%C5%99%C3%AD,_553_m)"/>
    <hyperlink ref="M360" r:id="rId1276" location="x=13.2050333&amp;y=50.0079667&amp;z=15&amp;q=50.0079667N%2013.2050333E&amp;l=16" display="http://www.mapy.cz/#x=13.2050333&amp;y=50.0079667&amp;z=15&amp;q=50.0079667N%2013.2050333E&amp;l=16"/>
    <hyperlink ref="M368" r:id="rId1277" location="x=16.3276000&amp;y=50.3111667&amp;z=15&amp;q=50.3111667N%2016.3276000E&amp;l=16" display="http://www.mapy.cz/#x=16.3276000&amp;y=50.3111667&amp;z=15&amp;q=50.3111667N%2016.3276000E&amp;l=16"/>
    <hyperlink ref="E362" r:id="rId1278" display="https://cs.wikipedia.org/wiki/%C4%8Cihadlo_(Bene%C5%A1ovsk%C3%A1_pahorkatina)"/>
    <hyperlink ref="J363" r:id="rId1279" tooltip="Hřebenáč (Frýdlantská pahorkatina)" display="https://cs.wikipedia.org/wiki/H%C5%99eben%C3%A1%C4%8D_(Fr%C3%BDdlantsk%C3%A1_pahorkatina)"/>
    <hyperlink ref="J373" r:id="rId1280" tooltip="Velký Lopeník (Bílé Karpaty)"/>
    <hyperlink ref="J352" r:id="rId1281" tooltip="Hůrka (Českotřebovská pahorkatina)" display="https://cs.wikipedia.org/wiki/H%C5%AFrka_(%C4%8Ceskot%C5%99ebovsk%C3%A1_pahorkatina)"/>
    <hyperlink ref="J360" r:id="rId1282" tooltip="Kozelka" display="https://cs.wikipedia.org/wiki/Kozelka"/>
    <hyperlink ref="J359" r:id="rId1283" tooltip="Mezivrata" display="https://cs.wikipedia.org/wiki/Mezivrata"/>
    <hyperlink ref="J355" r:id="rId1284" display="https://cs.wikipedia.org/wiki/Sternstein"/>
    <hyperlink ref="J348" r:id="rId1285" display="https://cs.wikipedia.org/wiki/Uch%C3%A1%C4%8D_(Hrub%C3%BD_Jesen%C3%ADk)"/>
    <hyperlink ref="J376" r:id="rId1286" display="https://cs.wikipedia.org/wiki/Kamenn%C3%BD_vrch_(Hanu%C5%A1ovick%C3%A1_vrchovina)"/>
    <hyperlink ref="J377" r:id="rId1287" tooltip="Berkovský vrch" display="https://cs.wikipedia.org/wiki/Berkovsk%C3%BD_vrch"/>
    <hyperlink ref="J353" r:id="rId1288" tooltip="Chotovický vrch" display="https://cs.wikipedia.org/wiki/Chotovick%C3%BD_vrch"/>
    <hyperlink ref="J354" r:id="rId1289" display="https://cs.wikipedia.org/wiki/Kazni%C4%8Dov"/>
    <hyperlink ref="H349" r:id="rId1290" display="https://cs.wikipedia.org/wiki/Ho%C5%A1%C5%A5%C3%A1lkovy"/>
    <hyperlink ref="H352" r:id="rId1291" display="https://cs.wikipedia.org/wiki/Klopoty"/>
    <hyperlink ref="H353" r:id="rId1292" display="https://cs.wikipedia.org/wiki/Chotovick%C3%BD_vrch"/>
    <hyperlink ref="H356" r:id="rId1293" display="https://cs.wikipedia.org/wiki/Pohorsk%C3%A1_Ves"/>
    <hyperlink ref="H357" r:id="rId1294" display="https://cs.wikipedia.org/wiki/Horn%C3%AD_Slavkov"/>
    <hyperlink ref="H358" r:id="rId1295" display="https://cs.wikipedia.org/wiki/V%C4%9Bckovice"/>
    <hyperlink ref="H359" r:id="rId1296" display="https://cs.wikipedia.org/wiki/Votice"/>
    <hyperlink ref="H360" r:id="rId1297" display="https://cs.wikipedia.org/wiki/Novosedly_(P%C5%A1ov)"/>
    <hyperlink ref="H361" r:id="rId1298" display="https://cs.wikipedia.org/wiki/P%C5%99edslav"/>
    <hyperlink ref="H362" r:id="rId1299" display="https://cs.wikipedia.org/wiki/Drhovy"/>
    <hyperlink ref="H363" r:id="rId1300" display="https://cs.wikipedia.org/wiki/Horn%C3%AD_%C5%98asnice"/>
    <hyperlink ref="H364" r:id="rId1301" display="https://cs.wikipedia.org/wiki/B%C5%99ez%C5%AFvky"/>
    <hyperlink ref="H366" r:id="rId1302" display="https://cs.wikipedia.org/wiki/Ostrov%C3%A1nky"/>
    <hyperlink ref="H369" r:id="rId1303" display="https://cs.wikipedia.org/wiki/Uh%C5%99ice_(Vlachovo_B%C5%99ez%C3%AD)"/>
    <hyperlink ref="H370" r:id="rId1304" display="https://cs.wikipedia.org/wiki/Prov%C3%A1zkov%C3%A1_louka"/>
    <hyperlink ref="H372" r:id="rId1305" display="https://cs.wikipedia.org/wiki/Nemilkov_(Velhartice)"/>
    <hyperlink ref="H374" r:id="rId1306" display="https://cs.wikipedia.org/wiki/Se%C4%8D_(okres_Chrudim)"/>
    <hyperlink ref="H375" r:id="rId1307" display="https://cs.wikipedia.org/wiki/Doma%C5%BElice"/>
    <hyperlink ref="H376" r:id="rId1308" display="https://cs.wikipedia.org/wiki/Hrabi%C5%A1%C3%ADn"/>
    <hyperlink ref="H377" r:id="rId1309" display="https://cs.wikipedia.org/wiki/Vr%C3%A1tensk%C3%A1_hora"/>
    <hyperlink ref="H379" r:id="rId1310" display="https://cs.wikipedia.org/wiki/Golfov%C3%BD_are%C3%A1l_Kask%C3%A1da"/>
    <hyperlink ref="K384" r:id="rId1311" tooltip="Brdská vrchovina" display="https://cs.wikipedia.org/wiki/Brdsk%C3%A1_vrchovina"/>
    <hyperlink ref="K386" r:id="rId1312" tooltip="Lužické hory" display="https://cs.wikipedia.org/wiki/Lu%C5%BEick%C3%A9_hory"/>
    <hyperlink ref="K388" r:id="rId1313" tooltip="Novohradské podhůří" display="https://cs.wikipedia.org/wiki/Novohradsk%C3%A9_podh%C5%AF%C5%99%C3%AD"/>
    <hyperlink ref="K390" r:id="rId1314" tooltip="Nízký Jeseník" display="https://cs.wikipedia.org/wiki/N%C3%ADzk%C3%BD_Jesen%C3%ADk"/>
    <hyperlink ref="K391" r:id="rId1315" tooltip="Ještědsko-kozákovský hřbet" display="https://cs.wikipedia.org/wiki/Je%C5%A1t%C4%9Bdsko-koz%C3%A1kovsk%C3%BD_h%C5%99bet"/>
    <hyperlink ref="K394" r:id="rId1316" tooltip="Děčínská vrchovina" display="https://cs.wikipedia.org/wiki/D%C4%9B%C4%8D%C3%ADnsk%C3%A1_vrchovina"/>
    <hyperlink ref="K392" r:id="rId1317" tooltip="Blatenská pahorkatina" display="https://cs.wikipedia.org/wiki/Blatensk%C3%A1_pahorkatina"/>
    <hyperlink ref="K383" r:id="rId1318" tooltip="Broumovská vrchovina" display="https://cs.wikipedia.org/wiki/Broumovsk%C3%A1_vrchovina"/>
    <hyperlink ref="K387" r:id="rId1319" tooltip="Benešovská pahorkatina" display="https://cs.wikipedia.org/wiki/Bene%C5%A1ovsk%C3%A1_pahorkatina"/>
    <hyperlink ref="K389" r:id="rId1320" tooltip="Křemešnická vrchovina" display="https://cs.wikipedia.org/wiki/K%C5%99eme%C5%A1nick%C3%A1_vrchovina"/>
    <hyperlink ref="M382" r:id="rId1321" location="x=17.498900&amp;y=50.133083&amp;z=15&amp;q=50.133083N%2017.498900E&amp;l=16" display="http://www.mapy.cz/ - x=17.498900&amp;y=50.133083&amp;z=15&amp;q=50.133083N%2017.498900E&amp;l=16"/>
    <hyperlink ref="M386" r:id="rId1322" location="x=14.488483&amp;y=50.888183&amp;z=15&amp;q=50.888183N%2014.488483E&amp;l=16" display="http://www.mapy.cz/ - x=14.488483&amp;y=50.888183&amp;z=15&amp;q=50.888183N%2014.488483E&amp;l=16"/>
    <hyperlink ref="M388" r:id="rId1323" location="x=14.444867&amp;y=48.609733&amp;z=15&amp;q=48.609733N%2014.444867E&amp;l=16" display="http://www.mapy.cz/ - x=14.444867&amp;y=48.609733&amp;z=15&amp;q=48.609733N%2014.444867E&amp;l=16"/>
    <hyperlink ref="M391" r:id="rId1324" location="x=15.080467&amp;y=50.691467&amp;z=15&amp;q=50.691467N%2015.080467E&amp;l=16" display="http://www.mapy.cz/ - x=15.080467&amp;y=50.691467&amp;z=15&amp;q=50.691467N%2015.080467E&amp;l=16"/>
    <hyperlink ref="M394" r:id="rId1325" location="x=14.323700&amp;y=50.883567&amp;z=15&amp;q=50.883567N%2014.323700E&amp;l=16" display="http://www.mapy.cz/ - x=14.323700&amp;y=50.883567&amp;z=15&amp;q=50.883567N%2014.323700E&amp;l=16"/>
    <hyperlink ref="E386" r:id="rId1326" tooltip="Široký vrch (Lužické hory)" display="https://cs.wikipedia.org/wiki/%C5%A0irok%C3%BD_vrch_(Lu%C5%BEick%C3%A9_hory)"/>
    <hyperlink ref="E391" r:id="rId1327" tooltip="Javorník (Ještědsko-kozákovský hřbet)" display="https://cs.wikipedia.org/wiki/Javorn%C3%ADk_(Je%C5%A1t%C4%9Bdsko-koz%C3%A1kovsk%C3%BD_h%C5%99bet)"/>
    <hyperlink ref="E389" r:id="rId1328" tooltip="Křemešník" display="https://cs.wikipedia.org/wiki/K%C5%99eme%C5%A1n%C3%ADk"/>
    <hyperlink ref="E390" r:id="rId1329" tooltip="Červená hora (Nízký Jeseník)" display="https://cs.wikipedia.org/wiki/%C4%8Cerven%C3%A1_hora_(N%C3%ADzk%C3%BD_Jesen%C3%ADk)"/>
    <hyperlink ref="K385" r:id="rId1330" tooltip="Hanušovická vrchovina" display="https://cs.wikipedia.org/wiki/Hanu%C5%A1ovick%C3%A1_vrchovina"/>
    <hyperlink ref="K393" r:id="rId1331" tooltip="Lužické hory" display="https://cs.wikipedia.org/wiki/Lu%C5%BEick%C3%A9_hory"/>
    <hyperlink ref="M385" r:id="rId1332" location="x=17.063433&amp;y=50.027067&amp;z=15&amp;q=50.027067N%2017.063433E&amp;l=16" display="http://www.mapy.cz/#x=17.063433&amp;y=50.027067&amp;z=15&amp;q=50.027067N%2017.063433E&amp;l=16"/>
    <hyperlink ref="M393" r:id="rId1333" location="x=14.426117&amp;y=50.813050&amp;z=15&amp;q=50.813050N%2014.426117E&amp;l=16" display="http://www.mapy.cz/#x=14.426117&amp;y=50.813050&amp;z=15&amp;q=50.813050N%2014.426117E&amp;l=16"/>
    <hyperlink ref="M387" r:id="rId1334" location="x=14.3927667&amp;y=49.7237667&amp;z=15&amp;q=49.7237667N%2014.3927667E&amp;l=16" display="http://www.mapy.cz/#x=14.3927667&amp;y=49.7237667&amp;z=15&amp;q=49.7237667N%2014.3927667E&amp;l=16"/>
    <hyperlink ref="M389" r:id="rId1335" location="x=15.3248000&amp;y=49.4043000&amp;z=15&amp;q=49.4043000N%2015.3248000E&amp;l=16" display="http://www.mapy.cz/#x=15.3248000&amp;y=49.4043000&amp;z=15&amp;q=49.4043000N%2015.3248000E&amp;l=16"/>
    <hyperlink ref="M392" r:id="rId1336" location="x=13.8800000&amp;y=49.2948000&amp;z=15&amp;q=49.2948000N%2013.8800000E&amp;l=16" display="http://www.mapy.cz/#x=13.8800000&amp;y=49.2948000&amp;z=15&amp;q=49.2948000N%2013.8800000E&amp;l=16"/>
    <hyperlink ref="M383" r:id="rId1337" location="x=16.0604333&amp;y=50.5816667&amp;z=15&amp;q=50.5816667N%2016.0604333E&amp;l=16" display="http://www.mapy.cz/#x=16.0604333&amp;y=50.5816667&amp;z=15&amp;q=50.5816667N%2016.0604333E&amp;l=16"/>
    <hyperlink ref="M390" r:id="rId1338" location="x=17.5411500&amp;y=49.7766167&amp;z=15&amp;q=49.7766167N%2017.5411500E&amp;l=16" display="http://www.mapy.cz/#x=17.5411500&amp;y=49.7766167&amp;z=15&amp;q=49.7766167N%2017.5411500E&amp;l=16"/>
    <hyperlink ref="J390" r:id="rId1339" display="https://cs.wikipedia.org/wiki/Slune%C4%8Dn%C3%A1_(N%C3%ADzk%C3%BD_Jesen%C3%ADk)"/>
    <hyperlink ref="J383" r:id="rId1340" tooltip="Žaltman (stránka neexistuje)"/>
    <hyperlink ref="J394" r:id="rId1341" tooltip="Křídelní stěna" display="https://cs.wikipedia.org/wiki/K%C5%99%C3%ADdeln%C3%AD_st%C4%9Bna"/>
    <hyperlink ref="J386" r:id="rId1342" tooltip="Plešivec (Lužické hory, 597 m)" display="https://cs.wikipedia.org/wiki/Ple%C5%A1ivec_(Lu%C5%BEick%C3%A9_hory,_597_m)"/>
    <hyperlink ref="J391" r:id="rId1343" tooltip="Hlubocký hřeben"/>
    <hyperlink ref="H380" r:id="rId1344" display="https://cs.wikipedia.org/wiki/Podbo%C5%99ansk%C3%BD_Rohozec"/>
    <hyperlink ref="H381" r:id="rId1345" display="https://cs.wikipedia.org/wiki/Budilov"/>
    <hyperlink ref="H382" r:id="rId1346" display="https://cs.wikipedia.org/wiki/Hol%C4%8Dovice"/>
    <hyperlink ref="H383" r:id="rId1347" display="https://cs.wikipedia.org/wiki/Adr%C5%A1pach"/>
    <hyperlink ref="H384" r:id="rId1348" display="https://cs.wikipedia.org/wiki/Ole%C5%A1n%C3%A1_(okres_Beroun)"/>
    <hyperlink ref="H385" r:id="rId1349" display="https://cs.wikipedia.org/wiki/Mar%C5%A1%C3%ADkov"/>
    <hyperlink ref="H387" r:id="rId1350" display="https://cs.wikipedia.org/wiki/Nal%C5%BEovice"/>
    <hyperlink ref="H388" r:id="rId1351" display="https://cs.wikipedia.org/wiki/Evropsk%C3%A1_silnice_E55"/>
    <hyperlink ref="H389" r:id="rId1352" display="https://cs.wikipedia.org/wiki/Horn%C3%AD_Cerekev"/>
    <hyperlink ref="H390" r:id="rId1353" display="https://cs.wikipedia.org/wiki/Moravsk%C3%BD_Beroun"/>
    <hyperlink ref="H391" r:id="rId1354" display="https://cs.wikipedia.org/wiki/Ra%C5%A1ovsk%C3%A9_sedlo"/>
    <hyperlink ref="H392" r:id="rId1355" display="https://cs.wikipedia.org/wiki/T%C5%99ebohostice"/>
    <hyperlink ref="H393" r:id="rId1356" display="https://cs.wikipedia.org/wiki/L%C3%ADska_(%C4%8Cesk%C3%A1_Kamenice)"/>
    <hyperlink ref="H394" r:id="rId1357" display="https://cs.wikipedia.org/wiki/Mal%C3%A1_Prav%C4%8Dick%C3%A1_br%C3%A1na"/>
    <hyperlink ref="K396" r:id="rId1358" tooltip="Javorníky" display="https://cs.wikipedia.org/wiki/Javorn%C3%ADky"/>
    <hyperlink ref="K397" r:id="rId1359" tooltip="Šumavské podhůří" display="https://cs.wikipedia.org/wiki/%C5%A0umavsk%C3%A9_podh%C5%AF%C5%99%C3%AD"/>
    <hyperlink ref="K398" r:id="rId1360" tooltip="Vlašimská pahorkatina" display="https://cs.wikipedia.org/wiki/Vla%C5%A1imsk%C3%A1_pahorkatina"/>
    <hyperlink ref="K399" r:id="rId1361" tooltip="Ralská pahorkatina" display="https://cs.wikipedia.org/wiki/Ralsk%C3%A1_pahorkatina"/>
    <hyperlink ref="K400" r:id="rId1362" tooltip="Ralská pahorkatina" display="https://cs.wikipedia.org/wiki/Ralsk%C3%A1_pahorkatina"/>
    <hyperlink ref="K402" r:id="rId1363" tooltip="Šumavské podhůří" display="https://cs.wikipedia.org/wiki/%C5%A0umavsk%C3%A9_podh%C5%AF%C5%99%C3%AD"/>
    <hyperlink ref="K403" r:id="rId1364" tooltip="Krušné hory" display="https://cs.wikipedia.org/wiki/Kru%C5%A1n%C3%A9_hory"/>
    <hyperlink ref="K404" r:id="rId1365" tooltip="Broumovská vrchovina" display="https://cs.wikipedia.org/wiki/Broumovsk%C3%A1_vrchovina"/>
    <hyperlink ref="K405" r:id="rId1366" tooltip="Nízký Jeseník" display="https://cs.wikipedia.org/wiki/N%C3%ADzk%C3%BD_Jesen%C3%ADk"/>
    <hyperlink ref="K407" r:id="rId1367" tooltip="Všerubská vrchovina" display="https://cs.wikipedia.org/wiki/V%C5%A1erubsk%C3%A1_vrchovina"/>
    <hyperlink ref="K408" r:id="rId1368" tooltip="Jizerské hory" display="https://cs.wikipedia.org/wiki/Jizersk%C3%A9_hory"/>
    <hyperlink ref="K409" r:id="rId1369" tooltip="Šluknovská pahorkatina" display="https://cs.wikipedia.org/wiki/%C5%A0luknovsk%C3%A1_pahorkatina"/>
    <hyperlink ref="K410" r:id="rId1370" tooltip="České středohoří" display="https://cs.wikipedia.org/wiki/%C4%8Cesk%C3%A9_st%C5%99edoho%C5%99%C3%AD"/>
    <hyperlink ref="K411" r:id="rId1371" tooltip="Drahanská vrchovina" display="https://cs.wikipedia.org/wiki/Drahansk%C3%A1_vrchovina"/>
    <hyperlink ref="K412" r:id="rId1372" tooltip="Šumava" display="https://cs.wikipedia.org/wiki/%C5%A0umava"/>
    <hyperlink ref="K413" r:id="rId1373" tooltip="Hrubý Jeseník" display="https://cs.wikipedia.org/wiki/Hrub%C3%BD_Jesen%C3%ADk"/>
    <hyperlink ref="K401" r:id="rId1374" tooltip="Slezské Beskydy" display="https://cs.wikipedia.org/wiki/Slezsk%C3%A9_Beskydy"/>
    <hyperlink ref="K414" r:id="rId1375" tooltip="Krušné hory" display="https://cs.wikipedia.org/wiki/Kru%C5%A1n%C3%A9_hory"/>
    <hyperlink ref="K415" r:id="rId1376" tooltip="Jizerské hory" display="https://cs.wikipedia.org/wiki/Jizersk%C3%A9_hory"/>
    <hyperlink ref="K416" r:id="rId1377" tooltip="Novohradské podhůří" display="https://cs.wikipedia.org/wiki/Novohradsk%C3%A9_podh%C5%AF%C5%99%C3%AD"/>
    <hyperlink ref="K417" r:id="rId1378" tooltip="Bílé Karpaty" display="https://cs.wikipedia.org/wiki/B%C3%ADl%C3%A9_Karpaty"/>
    <hyperlink ref="K418" r:id="rId1379" tooltip="Lužické hory" display="https://cs.wikipedia.org/wiki/Lu%C5%BEick%C3%A9_hory"/>
    <hyperlink ref="K419" r:id="rId1380" tooltip="Vizovická vrchovina" display="https://cs.wikipedia.org/wiki/Vizovick%C3%A1_vrchovina"/>
    <hyperlink ref="K420" r:id="rId1381" tooltip="Jevišovická pahorkatina" display="https://cs.wikipedia.org/wiki/Jevi%C5%A1ovick%C3%A1_pahorkatina"/>
    <hyperlink ref="K421" r:id="rId1382" tooltip="České středohoří" display="https://cs.wikipedia.org/wiki/%C4%8Cesk%C3%A9_st%C5%99edoho%C5%99%C3%AD"/>
    <hyperlink ref="K422" r:id="rId1383" tooltip="Ralská pahorkatina" display="https://cs.wikipedia.org/wiki/Ralsk%C3%A1_pahorkatina"/>
    <hyperlink ref="K423" r:id="rId1384" tooltip="Ždánický les" display="https://cs.wikipedia.org/wiki/%C5%BDd%C3%A1nick%C3%BD_les"/>
    <hyperlink ref="M396" r:id="rId1385" location="x=18.346033&amp;y=49.338917&amp;z=15&amp;q=49.338917N%2018.346033E&amp;l=16" display="http://www.mapy.cz/ - x=18.346033&amp;y=49.338917&amp;z=15&amp;q=49.338917N%2018.346033E&amp;l=16"/>
    <hyperlink ref="M397" r:id="rId1386" location="x=14.339467&amp;y=48.682883&amp;z=15&amp;q=48.682883N%2014.339467E&amp;l=16" display="http://www.mapy.cz/ - x=14.339467&amp;y=48.682883&amp;z=15&amp;q=48.682883N%2014.339467E&amp;l=16"/>
    <hyperlink ref="M399" r:id="rId1387" location="x=14.590633&amp;y=50.569117&amp;z=15&amp;q=50.569117N%2014.590633E&amp;l=16" display="http://www.mapy.cz/ - x=14.590633&amp;y=50.569117&amp;z=15&amp;q=50.569117N%2014.590633E&amp;l=16"/>
    <hyperlink ref="M400" r:id="rId1388" location="x=14.529200&amp;y=50.507050&amp;z=15&amp;q=50.507050N%2014.529200E&amp;l=16" display="http://www.mapy.cz/ - x=14.529200&amp;y=50.507050&amp;z=15&amp;q=50.507050N%2014.529200E&amp;l=16"/>
    <hyperlink ref="M402" r:id="rId1389" location="x=14.135883&amp;y=48.994800&amp;z=15&amp;q=48.994800N%2014.135883E&amp;l=16" display="http://www.mapy.cz/ - x=14.135883&amp;y=48.994800&amp;z=15&amp;q=48.994800N%2014.135883E&amp;l=16"/>
    <hyperlink ref="M403" r:id="rId1390" location="x=12.867683&amp;y=50.322100&amp;z=15&amp;q=50.322100N%2012.867683E&amp;l=16" display="http://www.mapy.cz/ - x=12.867683&amp;y=50.322100&amp;z=15&amp;q=50.322100N%2012.867683E&amp;l=16"/>
    <hyperlink ref="M404" r:id="rId1391" location="x=15.988850&amp;y=50.611267&amp;z=15&amp;q=50.611267N%2015.988850E&amp;l=16" display="http://www.mapy.cz/ - x=15.988850&amp;y=50.611267&amp;z=15&amp;q=50.611267N%2015.988850E&amp;l=16"/>
    <hyperlink ref="M405" r:id="rId1392" location="x=17.505500&amp;y=49.620433&amp;z=15&amp;q=49.620433N%2017.505500E&amp;l=16" display="http://www.mapy.cz/ - x=17.505500&amp;y=49.620433&amp;z=15&amp;q=49.620433N%2017.505500E&amp;l=16"/>
    <hyperlink ref="M407" r:id="rId1393" location="x=13.035117&amp;y=49.375350&amp;z=15&amp;q=49.375350N%2013.035117E&amp;l=16" display="http://www.mapy.cz/ - x=13.035117&amp;y=49.375350&amp;z=15&amp;q=49.375350N%2013.035117E&amp;l=16"/>
    <hyperlink ref="M408" r:id="rId1394" location="x=15.104400&amp;y=50.713167&amp;z=15&amp;q=50.713167N%2015.104400E&amp;l=16" display="http://www.mapy.cz/ - x=15.104400&amp;y=50.713167&amp;z=15&amp;q=50.713167N%2015.104400E&amp;l=16"/>
    <hyperlink ref="M409" r:id="rId1395" location="x=14.320483&amp;y=50.966183&amp;z=15&amp;q=50.966183N%2014.320483E&amp;l=16" display="http://www.mapy.cz/ - x=14.320483&amp;y=50.966183&amp;z=15&amp;q=50.966183N%2014.320483E&amp;l=16"/>
    <hyperlink ref="M410" r:id="rId1396" location="x=14.080217&amp;y=50.636433&amp;z=15&amp;q=50.636433N%2014.080217E&amp;l=16" display="http://www.mapy.cz/ - x=14.080217&amp;y=50.636433&amp;z=15&amp;q=50.636433N%2014.080217E&amp;l=16"/>
    <hyperlink ref="M411" r:id="rId1397" location="x=16.912033&amp;y=49.262867&amp;z=15&amp;q=49.262867N%2016.912033E&amp;l=16" display="http://www.mapy.cz/ - x=16.912033&amp;y=49.262867&amp;z=15&amp;q=49.262867N%2016.912033E&amp;l=16"/>
    <hyperlink ref="M412" r:id="rId1398" location="x=13.401750&amp;y=49.114283&amp;z=15&amp;q=49.114283N%2013.401750E&amp;l=16" display="http://www.mapy.cz/ - x=13.401750&amp;y=49.114283&amp;z=15&amp;q=49.114283N%2013.401750E&amp;l=16"/>
    <hyperlink ref="M413" r:id="rId1399" location="x=17.331033&amp;y=50.072900&amp;z=15&amp;q=50.072900N%2017.331033E&amp;l=16" display="http://www.mapy.cz/ - x=17.331033&amp;y=50.072900&amp;z=15&amp;q=50.072900N%2017.331033E&amp;l=16"/>
    <hyperlink ref="M414" r:id="rId1400" location="x=13.372750&amp;y=50.553200&amp;z=15&amp;q=50.553200N%2013.372750E&amp;l=16" display="http://www.mapy.cz/ - x=13.372750&amp;y=50.553200&amp;z=15&amp;q=50.553200N%2013.372750E&amp;l=16"/>
    <hyperlink ref="M415" r:id="rId1401" location="x=15.091083&amp;y=50.868667&amp;z=15&amp;q=50.868667N%2015.091083E&amp;l=16" display="http://www.mapy.cz/ - x=15.091083&amp;y=50.868667&amp;z=15&amp;q=50.868667N%2015.091083E&amp;l=16"/>
    <hyperlink ref="M416" r:id="rId1402" location="x=14.519833&amp;y=48.808483&amp;z=15&amp;q=48.808483N%2014.519833E&amp;l=16" display="http://www.mapy.cz/ - x=14.519833&amp;y=48.808483&amp;z=15&amp;q=48.808483N%2014.519833E&amp;l=16"/>
    <hyperlink ref="M417" r:id="rId1403" location="x=17.560883&amp;y=48.854850&amp;z=15&amp;q=48.854850N%2017.560883E&amp;l=16" display="http://www.mapy.cz/ - x=17.560883&amp;y=48.854850&amp;z=15&amp;q=48.854850N%2017.560883E&amp;l=16"/>
    <hyperlink ref="M418" r:id="rId1404" location="x=14.509867&amp;y=50.870183&amp;z=15&amp;q=50.870183N%2014.509867E&amp;l=16" display="http://www.mapy.cz/ - x=14.509867&amp;y=50.870183&amp;z=15&amp;q=50.870183N%2014.509867E&amp;l=16"/>
    <hyperlink ref="M420" r:id="rId1405" location="x=15.860600&amp;y=48.885700&amp;z=15&amp;q=48.885700N%2015.860600E&amp;l=16" display="http://www.mapy.cz/ - x=15.860600&amp;y=48.885700&amp;z=15&amp;q=48.885700N%2015.860600E&amp;l=16"/>
    <hyperlink ref="M421" r:id="rId1406" location="x=13.731617&amp;y=50.519550&amp;z=15&amp;q=50.519550N%2013.731617E&amp;l=16" display="http://www.mapy.cz/ - x=13.731617&amp;y=50.519550&amp;z=15&amp;q=50.519550N%2013.731617E&amp;l=16"/>
    <hyperlink ref="M423" r:id="rId1407" location="x=16.779550&amp;y=48.970917&amp;z=15&amp;q=48.970917N%2016.779550E&amp;l=16" display="http://www.mapy.cz/ - x=16.779550&amp;y=48.970917&amp;z=15&amp;q=48.970917N%2016.779550E&amp;l=16"/>
    <hyperlink ref="E422" r:id="rId1408" tooltip="Kamenický kopec" display="https://cs.wikipedia.org/wiki/Kamenick%C3%BD_kopec"/>
    <hyperlink ref="E401" r:id="rId1409" tooltip="Česlar" display="https://cs.wikipedia.org/wiki/%C4%8Ceslar"/>
    <hyperlink ref="E399" r:id="rId1410" tooltip="Šedina" display="https://cs.wikipedia.org/wiki/%C5%A0edina"/>
    <hyperlink ref="E415" r:id="rId1411" tooltip="Stržový vrch" display="https://cs.wikipedia.org/wiki/Str%C5%BEov%C3%BD_vrch"/>
    <hyperlink ref="E408" r:id="rId1412" tooltip="Císařský kámen" display="https://cs.wikipedia.org/wiki/C%C3%ADsa%C5%99sk%C3%BD_k%C3%A1men"/>
    <hyperlink ref="E418" r:id="rId1413" tooltip="Plešivec (Lužické hory, 597 m)" display="https://cs.wikipedia.org/wiki/Ple%C5%A1ivec_(Lu%C5%BEick%C3%A9_hory,_597_m)"/>
    <hyperlink ref="E400" r:id="rId1414" tooltip="Nedvězí (Ralská pahorkatina)" display="https://cs.wikipedia.org/wiki/Nedv%C4%9Bz%C3%AD_(Ralsk%C3%A1_pahorkatina)"/>
    <hyperlink ref="E421" r:id="rId1415" tooltip="Želenický vrch" display="https://cs.wikipedia.org/wiki/%C5%BDelenick%C3%BD_vrch"/>
    <hyperlink ref="E410" r:id="rId1416" tooltip="Vysoký Ostrý" display="https://cs.wikipedia.org/wiki/Vysok%C3%BD_Ostr%C3%BD"/>
    <hyperlink ref="E398" r:id="rId1417" tooltip="Mezivrata" display="https://cs.wikipedia.org/wiki/Mezivrata"/>
    <hyperlink ref="E409" r:id="rId1418" tooltip="Tanečnice (Šluknovská pahorkatina)" display="https://cs.wikipedia.org/wiki/Tane%C4%8Dnice_(%C5%A0luknovsk%C3%A1_pahorkatina)"/>
    <hyperlink ref="E405" r:id="rId1419" tooltip="Fidlův kopec" display="https://cs.wikipedia.org/wiki/Fidl%C5%AFv_kopec"/>
    <hyperlink ref="K406" r:id="rId1420" tooltip="Hornosvratecká vrchovina" display="https://cs.wikipedia.org/wiki/Hornosvrateck%C3%A1_vrchovina"/>
    <hyperlink ref="M406" r:id="rId1421" location="x=16.3842500&amp;y=49.5108167&amp;z=15&amp;q=49.5108167N%2016.3842500E&amp;l=16" display="http://www.mapy.cz/#x=16.3842500&amp;y=49.5108167&amp;z=15&amp;q=49.5108167N%2016.3842500E&amp;l=16"/>
    <hyperlink ref="M422" r:id="rId1422" location="x=14.6706000&amp;y=50.6890000&amp;z=15&amp;q=50.6890000N%2014.6706000E&amp;l=16" display="http://www.mapy.cz/#x=14.6706000&amp;y=50.6890000&amp;z=15&amp;q=50.6890000N%2014.6706000E&amp;l=16"/>
    <hyperlink ref="M398" r:id="rId1423" location="x=14.6710167&amp;y=49.6021000&amp;z=15&amp;q=49.6021000N%2014.6710167E&amp;l=16" display="http://www.mapy.cz/#x=14.6710167&amp;y=49.6021000&amp;z=15&amp;q=49.6021000N%2014.6710167E&amp;l=16"/>
    <hyperlink ref="M419" r:id="rId1424" location="x=17.8463000&amp;y=49.1257000&amp;z=15&amp;q=49.1257000N%2017.8463000E&amp;l=16" display="http://www.mapy.cz/#x=17.8463000&amp;y=49.1257000&amp;z=15&amp;q=49.1257000N%2017.8463000E&amp;l=16"/>
    <hyperlink ref="M401" r:id="rId1425" location="x=18.8205667&amp;y=49.6230500&amp;z=15&amp;q=49.6230500N%2018.8205667E&amp;l=16" display="http://www.mapy.cz/#x=18.8205667&amp;y=49.6230500&amp;z=15&amp;q=49.6230500N%2018.8205667E&amp;l=16"/>
    <hyperlink ref="J401" r:id="rId1426" tooltip="Velký Stožek" display="https://cs.wikipedia.org/wiki/Velk%C3%BD_Sto%C5%BEek"/>
    <hyperlink ref="J409" r:id="rId1427" tooltip="Hrazený" display="https://cs.wikipedia.org/wiki/Hrazen%C3%BD"/>
    <hyperlink ref="J423" r:id="rId1428" tooltip="Děvičky" display="https://cs.wikipedia.org/wiki/D%C4%9Bvi%C4%8Dky"/>
    <hyperlink ref="J417" r:id="rId1429" tooltip="Čupec" display="https://cs.wikipedia.org/wiki/%C4%8Cupec"/>
    <hyperlink ref="J398" r:id="rId1430" tooltip="Javorová skála" display="https://cs.wikipedia.org/wiki/Javorov%C3%A1_sk%C3%A1la"/>
    <hyperlink ref="J414" r:id="rId1431" tooltip="Medvědí skála" display="https://cs.wikipedia.org/wiki/Medv%C4%9Bd%C3%AD_sk%C3%A1la"/>
    <hyperlink ref="J395" r:id="rId1432" tooltip="Vysoká (Vsetínské vrchy)" display="https://cs.wikipedia.org/wiki/Vysok%C3%A1_(Vset%C3%ADnsk%C3%A9_vrchy)"/>
    <hyperlink ref="J396" r:id="rId1433" tooltip="Velký Javorník (Javorníky)" display="https://cs.wikipedia.org/wiki/Velk%C3%BD_Javorn%C3%ADk_(Javorn%C3%ADky)"/>
    <hyperlink ref="J421" r:id="rId1434" tooltip="Zlatník (České středohoří)" display="https://cs.wikipedia.org/wiki/Zlatn%C3%ADk_(%C4%8Cesk%C3%A9_st%C5%99edoho%C5%99%C3%AD)"/>
    <hyperlink ref="J400" r:id="rId1435" tooltip="Velký Beškovský kopec" display="https://cs.wikipedia.org/wiki/Velk%C3%BD_Be%C5%A1kovsk%C3%BD_kopec"/>
    <hyperlink ref="J422" r:id="rId1436" tooltip="Brnišťský vrch" display="https://cs.wikipedia.org/wiki/Brni%C5%A1%C5%A5sk%C3%BD_vrch"/>
    <hyperlink ref="J399" r:id="rId1437" tooltip="Berkovský vrch" display="https://cs.wikipedia.org/wiki/Berkovsk%C3%BD_vrch"/>
    <hyperlink ref="J418" r:id="rId1438" tooltip="Malý Stožec" display="https://cs.wikipedia.org/wiki/Mal%C3%BD_Sto%C5%BEec"/>
    <hyperlink ref="J408" r:id="rId1439" tooltip="Javorník (Ještědsko-kozákovský hřbet)" display="https://cs.wikipedia.org/wiki/Javorn%C3%ADk_(Je%C5%A1t%C4%9Bdsko-koz%C3%A1kovsk%C3%BD_h%C5%99bet)"/>
    <hyperlink ref="J415" r:id="rId1440" tooltip="Špičák (Oldřichovská vrchovina)" display="https://cs.wikipedia.org/wiki/%C5%A0pi%C4%8D%C3%A1k_(Old%C5%99ichovsk%C3%A1_vrchovina)"/>
    <hyperlink ref="H395" r:id="rId1441" display="https://cs.wikipedia.org/wiki/T%C5%99e%C5%A1t%C3%ADk_(B%C3%ADl%C3%A1)"/>
    <hyperlink ref="H397" r:id="rId1442" display="https://cs.wikipedia.org/wiki/Mal%C5%A1%C3%ADn"/>
    <hyperlink ref="H398" r:id="rId1443" display="https://cs.wikipedia.org/wiki/Stup%C4%8Dice"/>
    <hyperlink ref="H401" r:id="rId1444" display="https://cs.wikipedia.org/wiki/Velk%C3%BD_Sto%C5%BEek"/>
    <hyperlink ref="H402" r:id="rId1445" display="https://cs.wikipedia.org/wiki/%C5%A0t%C4%9Brb%C5%AF_louka"/>
    <hyperlink ref="H405" r:id="rId1446" display="https://cs.wikipedia.org/wiki/Velk%C3%A1_St%C5%99eln%C3%A1"/>
    <hyperlink ref="H407" r:id="rId1447" display="https://cs.wikipedia.org/wiki/Hlubok%C3%A1_(Kdyn%C4%9B)"/>
    <hyperlink ref="H408" r:id="rId1448" display="https://cs.wikipedia.org/wiki/R%C3%A1dlo_(okres_Jablonec_nad_Nisou)"/>
    <hyperlink ref="H409" r:id="rId1449" display="https://cs.wikipedia.org/wiki/Mikul%C3%A1%C5%A1ovice"/>
    <hyperlink ref="H411" r:id="rId1450" display="https://cs.wikipedia.org/wiki/P%C3%ADstovice"/>
    <hyperlink ref="H412" r:id="rId1451" display="https://cs.wikipedia.org/wiki/Pr%C3%A1%C5%A1ily"/>
    <hyperlink ref="H414" r:id="rId1452" display="https://cs.wikipedia.org/wiki/Svahov%C3%A1"/>
    <hyperlink ref="H416" r:id="rId1453" display="https://cs.wikipedia.org/wiki/Nesm%C4%9B%C5%88_(Lo%C4%8Denice)"/>
    <hyperlink ref="H417" r:id="rId1454" display="https://cs.wikipedia.org/wiki/Nov%C3%A1_Lhota_(okres_Hodon%C3%ADn)"/>
    <hyperlink ref="H418" r:id="rId1455" display="https://cs.wikipedia.org/wiki/Ch%C5%99ibsk%C3%A1"/>
    <hyperlink ref="H419" r:id="rId1456" display="https://cs.wikipedia.org/wiki/Lou%C4%8Dka_(okres_Zl%C3%ADn)"/>
    <hyperlink ref="H420" r:id="rId1457" display="https://cs.wikipedia.org/wiki/%C5%A0t%C3%ADtary"/>
    <hyperlink ref="H422" r:id="rId1458" display="https://cs.wikipedia.org/wiki/Kamenice_(Z%C3%A1kupy)"/>
    <hyperlink ref="H423" r:id="rId1459" display="https://cs.wikipedia.org/wiki/%C5%A0itbo%C5%99ice"/>
    <hyperlink ref="K425" r:id="rId1460" tooltip="Blatenská pahorkatina" display="https://cs.wikipedia.org/wiki/Blatensk%C3%A1_pahorkatina"/>
    <hyperlink ref="K427" r:id="rId1461" tooltip="Křivoklátská vrchovina" display="https://cs.wikipedia.org/wiki/K%C5%99ivokl%C3%A1tsk%C3%A1_vrchovina"/>
    <hyperlink ref="K428" r:id="rId1462" tooltip="Benešovská pahorkatina" display="https://cs.wikipedia.org/wiki/Bene%C5%A1ovsk%C3%A1_pahorkatina"/>
    <hyperlink ref="K429" r:id="rId1463" tooltip="České středohoří" display="https://cs.wikipedia.org/wiki/%C4%8Cesk%C3%A9_st%C5%99edoho%C5%99%C3%AD"/>
    <hyperlink ref="K430" r:id="rId1464" tooltip="Boskovická brázda" display="https://cs.wikipedia.org/wiki/Boskovick%C3%A1_br%C3%A1zda"/>
    <hyperlink ref="K426" r:id="rId1465" tooltip="Novohradské podhůří" display="https://cs.wikipedia.org/wiki/Novohradsk%C3%A9_podh%C5%AF%C5%99%C3%AD"/>
    <hyperlink ref="M425" r:id="rId1466" location="x=13.519300&amp;y=49.363033&amp;z=15&amp;q=49.363033N%2013.519300E&amp;l=16" display="http://www.mapy.cz/ - x=13.519300&amp;y=49.363033&amp;z=15&amp;q=49.363033N%2013.519300E&amp;l=16"/>
    <hyperlink ref="M427" r:id="rId1467" location="x=13.863567&amp;y=49.974917&amp;z=15&amp;q=49.974917N%2013.863567E&amp;l=16" display="http://www.mapy.cz/ - x=13.863567&amp;y=49.974917&amp;z=15&amp;q=49.974917N%2013.863567E&amp;l=16"/>
    <hyperlink ref="M428" r:id="rId1468" location="x=14.602917&amp;y=49.885100&amp;z=15&amp;q=49.885100N%2014.602917E&amp;l=16" display="http://www.mapy.cz/ - x=14.602917&amp;y=49.885100&amp;z=15&amp;q=49.885100N%2014.602917E&amp;l=16"/>
    <hyperlink ref="M429" r:id="rId1469" location="x=14.088167&amp;y=50.565967&amp;z=15&amp;q=50.565967N%2014.088167E&amp;l=16" display="http://www.mapy.cz/ - x=14.088167&amp;y=50.565967&amp;z=15&amp;q=50.565967N%2014.088167E&amp;l=16"/>
    <hyperlink ref="M430" r:id="rId1470" location="x=16.443067&amp;y=49.344467&amp;z=15&amp;q=49.344467N%2016.443067E&amp;l=16" display="http://www.mapy.cz/ - x=16.443067&amp;y=49.344467&amp;z=15&amp;q=49.344467N%2016.443067E&amp;l=16"/>
    <hyperlink ref="E429" r:id="rId1471" tooltip="Plešivec (České středohoří, 509 m)" display="https://cs.wikipedia.org/wiki/Ple%C5%A1ivec_(%C4%8Cesk%C3%A9_st%C5%99edoho%C5%99%C3%AD,_509_m)"/>
    <hyperlink ref="E426" r:id="rId1472" tooltip="Věncová hora"/>
    <hyperlink ref="E428" r:id="rId1473" tooltip="Vlková (Středočeská pahorkatina)" display="https://cs.wikipedia.org/wiki/Vlkov%C3%A1_(St%C5%99edo%C4%8Desk%C3%A1_pahorkatina)"/>
    <hyperlink ref="K431" r:id="rId1474" tooltip="České středohoří" display="https://cs.wikipedia.org/wiki/%C4%8Cesk%C3%A9_st%C5%99edoho%C5%99%C3%AD"/>
    <hyperlink ref="E431" r:id="rId1475" tooltip="Střížovický vrch"/>
    <hyperlink ref="M431" r:id="rId1476" location="x=14.0034667&amp;y=50.6756167&amp;z=15&amp;q=50.6756167N%2014.0034667E&amp;l=16" display="http://www.mapy.cz/#x=14.0034667&amp;y=50.6756167&amp;z=15&amp;q=50.6756167N%2014.0034667E&amp;l=16"/>
    <hyperlink ref="M426" r:id="rId1477" location="x=14.3912000&amp;y=48.8612000&amp;z=15&amp;q=48.8612000N%2014.3912000E&amp;l=16" display="http://www.mapy.cz/#x=14.3912000&amp;y=48.8612000&amp;z=15&amp;q=48.8612000N%2014.3912000E&amp;l=16"/>
    <hyperlink ref="J427" r:id="rId1478" tooltip="Vysoký Tok" display="https://cs.wikipedia.org/wiki/Vysok%C3%BD_Tok"/>
    <hyperlink ref="J428" r:id="rId1479" tooltip="Čerčanský chlum" display="https://cs.wikipedia.org/wiki/%C4%8Cer%C4%8Dansk%C3%BD_chlum"/>
    <hyperlink ref="J429" r:id="rId1480" tooltip="Hradiště (přírodní památka, okres Litoměřice)" display="https://cs.wikipedia.org/wiki/Hradi%C5%A1t%C4%9B_(p%C5%99%C3%ADrodn%C3%AD_pam%C3%A1tka,_okres_Litom%C4%9B%C5%99ice)"/>
    <hyperlink ref="H424" r:id="rId1481" display="https://cs.wikipedia.org/wiki/Poln%C3%A1_na_%C5%A0umav%C4%9B"/>
    <hyperlink ref="H425" r:id="rId1482" display="https://cs.wikipedia.org/wiki/Zborovy"/>
    <hyperlink ref="H427" r:id="rId1483" display="https://cs.wikipedia.org/wiki/Karlova_Ves_(okres_Rakovn%C3%ADk)"/>
    <hyperlink ref="H428" r:id="rId1484" display="https://cs.wikipedia.org/wiki/Kamenice_(okres_Praha-v%C3%BDchod)"/>
    <hyperlink ref="H429" r:id="rId1485" display="https://cs.wikipedia.org/wiki/Hlinn%C3%A1"/>
    <hyperlink ref="K434" r:id="rId1486" tooltip="Krkonošské podhůří" display="https://cs.wikipedia.org/wiki/Krkono%C5%A1sk%C3%A9_podh%C5%AF%C5%99%C3%AD"/>
    <hyperlink ref="K435" r:id="rId1487" tooltip="České středohoří" display="https://cs.wikipedia.org/wiki/%C4%8Cesk%C3%A9_st%C5%99edoho%C5%99%C3%AD"/>
    <hyperlink ref="K436" r:id="rId1488" tooltip="Svitavská pahorkatina" display="https://cs.wikipedia.org/wiki/Svitavsk%C3%A1_pahorkatina"/>
    <hyperlink ref="K438" r:id="rId1489" tooltip="Ralská pahorkatina" display="https://cs.wikipedia.org/wiki/Ralsk%C3%A1_pahorkatina"/>
    <hyperlink ref="K439" r:id="rId1490" tooltip="Ralská pahorkatina" display="https://cs.wikipedia.org/wiki/Ralsk%C3%A1_pahorkatina"/>
    <hyperlink ref="M435" r:id="rId1491" location="x=14.312100&amp;y=50.709967&amp;z=15&amp;q=50.709967N%2014.312100E&amp;l=16" display="http://www.mapy.cz/ - x=14.312100&amp;y=50.709967&amp;z=15&amp;q=50.709967N%2014.312100E&amp;l=16"/>
    <hyperlink ref="M436" r:id="rId1492" location="x=16.476117&amp;y=49.979667&amp;z=15&amp;q=49.979667N%2016.476117E&amp;l=16" display="http://www.mapy.cz/ - x=16.476117&amp;y=49.979667&amp;z=15&amp;q=49.979667N%2016.476117E&amp;l=16"/>
    <hyperlink ref="M438" r:id="rId1493" location="x=14.608450&amp;y=50.630300&amp;z=15&amp;q=50.630300N%2014.608450E&amp;l=16" display="http://www.mapy.cz/ - x=14.608450&amp;y=50.630300&amp;z=15&amp;q=50.630300N%2014.608450E&amp;l=16"/>
    <hyperlink ref="M439" r:id="rId1494" location="x=14.698717&amp;y=50.582833&amp;z=15&amp;q=50.582833N%2014.698717E&amp;l=16" display="http://www.mapy.cz/ - x=14.698717&amp;y=50.582833&amp;z=15&amp;q=50.582833N%2014.698717E&amp;l=16"/>
    <hyperlink ref="E439" r:id="rId1495" tooltip="Mlýnský vrch (Dokeská pahorkatina)" display="https://cs.wikipedia.org/wiki/Ml%C3%BDnsk%C3%BD_vrch_(Dokesk%C3%A1_pahorkatina)"/>
    <hyperlink ref="E438" r:id="rId1496" tooltip="Lysá skála" display="https://cs.wikipedia.org/wiki/Lys%C3%A1_sk%C3%A1la"/>
    <hyperlink ref="E435" r:id="rId1497" tooltip="Kohout (České středohoří)" display="https://cs.wikipedia.org/wiki/Kohout_(%C4%8Cesk%C3%A9_st%C5%99edoho%C5%99%C3%AD)"/>
    <hyperlink ref="K437" r:id="rId1498" tooltip="Zlatohorská vrchovina" display="https://cs.wikipedia.org/wiki/Zlatohorsk%C3%A1_vrchovina"/>
    <hyperlink ref="M437" r:id="rId1499" location="x=17.5745369&amp;y=50.2663369&amp;z=15&amp;q=50.2663369N%2017.5745369E&amp;l=16"/>
    <hyperlink ref="E434" r:id="rId1500" tooltip="Kozinec (Krkonošské podhůří)" display="https://cs.wikipedia.org/wiki/Kozinec_(Krkono%C5%A1sk%C3%A9_podh%C5%AF%C5%99%C3%AD)"/>
    <hyperlink ref="M434" r:id="rId1501" location="x=15.5487000&amp;y=50.5177000&amp;z=15&amp;q=50.5177000N%2015.5487000E&amp;l=16" display="http://www.mapy.cz/#x=15.5487000&amp;y=50.5177000&amp;z=15&amp;q=50.5177000N%2015.5487000E&amp;l=16"/>
    <hyperlink ref="J432" r:id="rId1502" tooltip="Velký Lopeník (Bílé Karpaty)"/>
    <hyperlink ref="J436" r:id="rId1503" tooltip="Skuhrov (hrad)" display="https://cs.wikipedia.org/wiki/Skuhrov_(hrad)"/>
    <hyperlink ref="J439" r:id="rId1504" tooltip="Pecopala" display="https://cs.wikipedia.org/wiki/Pecopala"/>
    <hyperlink ref="J438" r:id="rId1505" tooltip="Dub (Ralská pahorkatina)" display="https://cs.wikipedia.org/wiki/Dub_(Ralsk%C3%A1_pahorkatina)"/>
    <hyperlink ref="J434" r:id="rId1506" tooltip="Stráž (Krkonošské podhůří, 630 m)"/>
    <hyperlink ref="H434" r:id="rId1507" display="https://cs.wikipedia.org/wiki/Horka_u_Star%C3%A9_Paky"/>
    <hyperlink ref="H436" r:id="rId1508" display="https://cs.wikipedia.org/wiki/Doln%C3%AD_Hou%C5%BEovec"/>
    <hyperlink ref="H438" r:id="rId1509" display="https://cs.wikipedia.org/wiki/Dub_(Ralsk%C3%A1_pahorkatina)"/>
    <hyperlink ref="K441" r:id="rId1510" tooltip="Moravskoslezské Beskydy" display="https://cs.wikipedia.org/wiki/Moravskoslezsk%C3%A9_Beskydy"/>
    <hyperlink ref="K442" r:id="rId1511" tooltip="Doupovské hory" display="https://cs.wikipedia.org/wiki/Doupovsk%C3%A9_hory"/>
    <hyperlink ref="K443" r:id="rId1512" tooltip="Hornosvratecká vrchovina" display="https://cs.wikipedia.org/wiki/Hornosvrateck%C3%A1_vrchovina"/>
    <hyperlink ref="K444" r:id="rId1513" tooltip="Křemešnická vrchovina" display="https://cs.wikipedia.org/wiki/K%C5%99eme%C5%A1nick%C3%A1_vrchovina"/>
    <hyperlink ref="K445" r:id="rId1514" tooltip="Hostýnsko-vsetínská hornatina" display="https://cs.wikipedia.org/wiki/Host%C3%BDnsko-vset%C3%ADnsk%C3%A1_hornatina"/>
    <hyperlink ref="K446" r:id="rId1515" tooltip="Jizerské hory" display="https://cs.wikipedia.org/wiki/Jizersk%C3%A9_hory"/>
    <hyperlink ref="K447" r:id="rId1516" tooltip="Hostýnsko-vsetínská hornatina" display="https://cs.wikipedia.org/wiki/Host%C3%BDnsko-vset%C3%ADnsk%C3%A1_hornatina"/>
    <hyperlink ref="K448" r:id="rId1517" tooltip="České středohoří" display="https://cs.wikipedia.org/wiki/%C4%8Cesk%C3%A9_st%C5%99edoho%C5%99%C3%AD"/>
    <hyperlink ref="K449" r:id="rId1518" tooltip="Švihovská vrchovina" display="https://cs.wikipedia.org/wiki/%C5%A0vihovsk%C3%A1_vrchovina"/>
    <hyperlink ref="K450" r:id="rId1519" tooltip="Ralská pahorkatina" display="https://cs.wikipedia.org/wiki/Ralsk%C3%A1_pahorkatina"/>
    <hyperlink ref="K451" r:id="rId1520" tooltip="Podorlická pahorkatina" display="https://cs.wikipedia.org/wiki/Podorlick%C3%A1_pahorkatina"/>
    <hyperlink ref="K452" r:id="rId1521" tooltip="Podbeskydská pahorkatina" display="https://cs.wikipedia.org/wiki/Podbeskydsk%C3%A1_pahorkatina"/>
    <hyperlink ref="K453" r:id="rId1522" tooltip="Svitavská pahorkatina" display="https://cs.wikipedia.org/wiki/Svitavsk%C3%A1_pahorkatina"/>
    <hyperlink ref="K455" r:id="rId1523" tooltip="Dolnomoravský úval" display="https://cs.wikipedia.org/wiki/Dolnomoravsk%C3%BD_%C3%BAval"/>
    <hyperlink ref="K456" r:id="rId1524" tooltip="Krušné hory" display="https://cs.wikipedia.org/wiki/Kru%C5%A1n%C3%A9_hory"/>
    <hyperlink ref="K458" r:id="rId1525" tooltip="Hostýnsko-vsetínská hornatina" display="https://cs.wikipedia.org/wiki/Host%C3%BDnsko-vset%C3%ADnsk%C3%A1_hornatina"/>
    <hyperlink ref="K460" r:id="rId1526" tooltip="Šumavské podhůří" display="https://cs.wikipedia.org/wiki/%C5%A0umavsk%C3%A9_podh%C5%AF%C5%99%C3%AD"/>
    <hyperlink ref="K462" r:id="rId1527" tooltip="Ralská pahorkatina" display="https://cs.wikipedia.org/wiki/Ralsk%C3%A1_pahorkatina"/>
    <hyperlink ref="K463" r:id="rId1528" tooltip="Šluknovská pahorkatina" display="https://cs.wikipedia.org/wiki/%C5%A0luknovsk%C3%A1_pahorkatina"/>
    <hyperlink ref="K464" r:id="rId1529" tooltip="Frýdlantská pahorkatina" display="https://cs.wikipedia.org/wiki/Fr%C3%BDdlantsk%C3%A1_pahorkatina"/>
    <hyperlink ref="K465" r:id="rId1530" tooltip="České středohoří" display="https://cs.wikipedia.org/wiki/%C4%8Cesk%C3%A9_st%C5%99edoho%C5%99%C3%AD"/>
    <hyperlink ref="K459" r:id="rId1531" tooltip="Novohradské podhůří" display="https://cs.wikipedia.org/wiki/Novohradsk%C3%A9_podh%C5%AF%C5%99%C3%AD"/>
    <hyperlink ref="K454" r:id="rId1532" tooltip="České středohoří" display="https://cs.wikipedia.org/wiki/%C4%8Cesk%C3%A9_st%C5%99edoho%C5%99%C3%AD"/>
    <hyperlink ref="K457" r:id="rId1533" tooltip="Rychlebské hory" display="https://cs.wikipedia.org/wiki/Rychlebsk%C3%A9_hory"/>
    <hyperlink ref="M441" r:id="rId1534" location="x=18.425367&amp;y=49.523617&amp;z=15&amp;q=49.523617N%2018.425367E&amp;l=16" display="http://www.mapy.cz/ - x=18.425367&amp;y=49.523617&amp;z=15&amp;q=49.523617N%2018.425367E&amp;l=16"/>
    <hyperlink ref="M442" r:id="rId1535" location="x=13.099750&amp;y=50.239700&amp;z=15&amp;q=50.239700N%2013.099750E&amp;l=16" display="http://www.mapy.cz/ - x=13.099750&amp;y=50.239700&amp;z=15&amp;q=50.239700N%2013.099750E&amp;l=16"/>
    <hyperlink ref="M443" r:id="rId1536" location="x=16.166117&amp;y=49.662550&amp;z=15&amp;q=49.662550N%2016.166117E&amp;l=16" display="http://www.mapy.cz/ - x=16.166117&amp;y=49.662550&amp;z=15&amp;q=49.662550N%2016.166117E&amp;l=16"/>
    <hyperlink ref="M444" r:id="rId1537" location="x=14.959400&amp;y=49.392933&amp;z=15&amp;q=49.392933N%2014.959400E&amp;l=16" display="http://www.mapy.cz/ - x=14.959400&amp;y=49.392933&amp;z=15&amp;q=49.392933N%2014.959400E&amp;l=16"/>
    <hyperlink ref="M445" r:id="rId1538" location="x=18.047633&amp;y=49.428167&amp;z=15&amp;q=49.428167N%2018.047633E&amp;l=16" display="http://www.mapy.cz/ - x=18.047633&amp;y=49.428167&amp;z=15&amp;q=49.428167N%2018.047633E&amp;l=16"/>
    <hyperlink ref="M446" r:id="rId1539" location="x=15.000817&amp;y=50.865967&amp;z=15&amp;q=50.865967N%2015.000817E&amp;l=16" display="http://www.mapy.cz/ - x=15.000817&amp;y=50.865967&amp;z=15&amp;q=50.865967N%2015.000817E&amp;l=16"/>
    <hyperlink ref="M447" r:id="rId1540" location="x=17.751350&amp;y=49.326750&amp;z=15&amp;q=49.326750N%2017.751350E&amp;l=16" display="http://www.mapy.cz/ - x=17.751350&amp;y=49.326750&amp;z=15&amp;q=49.326750N%2017.751350E&amp;l=16"/>
    <hyperlink ref="M448" r:id="rId1541" location="x=14.481367&amp;y=50.782917&amp;z=15&amp;q=50.782917N%2014.481367E&amp;l=16" display="http://www.mapy.cz/ - x=14.481367&amp;y=50.782917&amp;z=15&amp;q=50.782917N%2014.481367E&amp;l=16"/>
    <hyperlink ref="M449" r:id="rId1542" location="x=13.378183&amp;y=49.456483&amp;z=15&amp;q=49.456483N%2013.378183E&amp;l=16" display="http://www.mapy.cz/ - x=13.378183&amp;y=49.456483&amp;z=15&amp;q=49.456483N%2013.378183E&amp;l=16"/>
    <hyperlink ref="M450" r:id="rId1543" location="x=14.985217&amp;y=50.698733&amp;z=15&amp;q=50.698733N%2014.985217E&amp;l=16" display="http://www.mapy.cz/ - x=14.985217&amp;y=50.698733&amp;z=15&amp;q=50.698733N%2014.985217E&amp;l=16"/>
    <hyperlink ref="M452" r:id="rId1544" location="x=18.000017&amp;y=49.520250&amp;z=15&amp;q=49.520250N%2018.000017E&amp;l=16" display="http://www.mapy.cz/ - x=18.000017&amp;y=49.520250&amp;z=15&amp;q=49.520250N%2018.000017E&amp;l=16"/>
    <hyperlink ref="M453" r:id="rId1545" location="x=16.308800&amp;y=50.077900&amp;z=15&amp;q=50.077900N%2016.308800E&amp;l=16" display="http://www.mapy.cz/ - x=16.308800&amp;y=50.077900&amp;z=15&amp;q=50.077900N%2016.308800E&amp;l=16"/>
    <hyperlink ref="M455" r:id="rId1546" location="x=16.772583&amp;y=48.863750&amp;z=15&amp;q=48.863750N%2016.772583E&amp;l=16" display="http://www.mapy.cz/ - x=16.772583&amp;y=48.863750&amp;z=15&amp;q=48.863750N%2016.772583E&amp;l=16"/>
    <hyperlink ref="M456" r:id="rId1547" location="x=13.034917&amp;y=50.445600&amp;z=15&amp;q=50.445600N%2013.034917E&amp;l=16" display="http://www.mapy.cz/ - x=13.034917&amp;y=50.445600&amp;z=15&amp;q=50.445600N%2013.034917E&amp;l=16"/>
    <hyperlink ref="M457" r:id="rId1548" location="x=17.011550&amp;y=50.297467&amp;z=15&amp;q=50.297467N%2017.011550E&amp;l=16" display="http://www.mapy.cz/ - x=17.011550&amp;y=50.297467&amp;z=15&amp;q=50.297467N%2017.011550E&amp;l=16"/>
    <hyperlink ref="M458" r:id="rId1549" location="x=18.190567&amp;y=49.386867&amp;z=15&amp;q=49.386867N%2018.190567E&amp;l=16" display="http://www.mapy.cz/ - x=18.190567&amp;y=49.386867&amp;z=15&amp;q=49.386867N%2018.190567E&amp;l=16"/>
    <hyperlink ref="M460" r:id="rId1550" location="x=14.054667&amp;y=48.975800&amp;z=15&amp;q=48.975800N%2014.054667E&amp;l=16" display="http://www.mapy.cz/ - x=14.054667&amp;y=48.975800&amp;z=15&amp;q=48.975800N%2014.054667E&amp;l=16"/>
    <hyperlink ref="M462" r:id="rId1551" location="x=14.848867&amp;y=50.732333&amp;z=15&amp;q=50.732333N%2014.848867E&amp;l=16" display="http://www.mapy.cz/ - x=14.848867&amp;y=50.732333&amp;z=15&amp;q=50.732333N%2014.848867E&amp;l=16"/>
    <hyperlink ref="M463" r:id="rId1552" location="x=14.324000&amp;y=51.005983&amp;z=15&amp;q=51.005983N%2014.324000E&amp;l=16" display="http://www.mapy.cz/ - x=14.324000&amp;y=51.005983&amp;z=15&amp;q=51.005983N%2014.324000E&amp;l=16"/>
    <hyperlink ref="M464" r:id="rId1553" location="x=15.167283&amp;y=50.894250&amp;z=15&amp;q=50.894250N%2015.167283E&amp;l=16" display="http://www.mapy.cz/ - x=15.167283&amp;y=50.894250&amp;z=15&amp;q=50.894250N%2015.167283E&amp;l=16"/>
    <hyperlink ref="M465" r:id="rId1554" location="x=13.820800&amp;y=50.417283&amp;z=15&amp;q=50.417283N%2013.820800E&amp;l=16" display="http://www.mapy.cz/ - x=13.820800&amp;y=50.417283&amp;z=15&amp;q=50.417283N%2013.820800E&amp;l=16"/>
    <hyperlink ref="M454" r:id="rId1555" location="x=13.633200&amp;y=50.520517&amp;z=15&amp;q=50.520517N%2013.633200E&amp;l=16" display="http://www.mapy.cz/ - x=13.633200&amp;y=50.520517&amp;z=15&amp;q=50.520517N%2013.633200E&amp;l=16"/>
    <hyperlink ref="E464" r:id="rId1556" tooltip="Pekelský vrch" display="https://cs.wikipedia.org/wiki/Pekelsk%C3%BD_vrch"/>
    <hyperlink ref="E441" r:id="rId1557" tooltip="Čupel"/>
    <hyperlink ref="E446" r:id="rId1558" tooltip="Lysý vrch (Jizerské hory)"/>
    <hyperlink ref="E462" r:id="rId1559" tooltip="Stříbrník (Ralská pahorkatina)" display="https://cs.wikipedia.org/wiki/St%C5%99%C3%ADbrn%C3%ADk_(Ralsk%C3%A1_pahorkatina)"/>
    <hyperlink ref="E450" r:id="rId1560" tooltip="Mazova horka" display="https://cs.wikipedia.org/wiki/Mazova_horka"/>
    <hyperlink ref="E454" r:id="rId1561" tooltip="Hněvín (České středohoří)" display="https://cs.wikipedia.org/wiki/Hn%C4%9Bv%C3%ADn_(%C4%8Cesk%C3%A9_st%C5%99edoho%C5%99%C3%AD)"/>
    <hyperlink ref="E465" r:id="rId1562" tooltip="Srdov (České středohoří)" display="https://cs.wikipedia.org/wiki/Srdov_(%C4%8Cesk%C3%A9_st%C5%99edoho%C5%99%C3%AD)"/>
    <hyperlink ref="E448" r:id="rId1563" tooltip="Šenovský vrch" display="https://cs.wikipedia.org/wiki/%C5%A0enovsk%C3%BD_vrch"/>
    <hyperlink ref="E458" r:id="rId1564" tooltip="Tanečnice (Vsetínské vrchy)"/>
    <hyperlink ref="E459" r:id="rId1565" tooltip="Vysoký kámen (Novohradské podhůří)" display="https://cs.wikipedia.org/wiki/Vysok%C3%BD_k%C3%A1men_(Novohradsk%C3%A9_podh%C5%AF%C5%99%C3%AD)"/>
    <hyperlink ref="E453" r:id="rId1566" tooltip="Potštejn (Svitavská pahorkatina)" display="https://cs.wikipedia.org/wiki/Pot%C5%A1tejn_(Svitavsk%C3%A1_pahorkatina)"/>
    <hyperlink ref="E463" r:id="rId1567" tooltip="Ječný vrch" display="https://cs.wikipedia.org/wiki/Je%C4%8Dn%C3%BD_vrch"/>
    <hyperlink ref="E442" r:id="rId1568" tooltip="Pustý zámek (Doupovské hory)" display="https://cs.wikipedia.org/wiki/Pust%C3%BD_z%C3%A1mek_(Doupovsk%C3%A9_hory)"/>
    <hyperlink ref="E455" r:id="rId1569" tooltip="Přítlucká hora"/>
    <hyperlink ref="K461" r:id="rId1570" tooltip="Broumovská vrchovina" display="https://cs.wikipedia.org/wiki/Broumovsk%C3%A1_vrchovina"/>
    <hyperlink ref="M461" r:id="rId1571" location="x=16.220783&amp;y=50.586517&amp;z=15&amp;q=50.586517N%2016.220783E&amp;l=16" display="http://www.mapy.cz/#x=16.220783&amp;y=50.586517&amp;z=15&amp;q=50.586517N%2016.220783E&amp;l=16"/>
    <hyperlink ref="M451" r:id="rId1572" location="x=16.183050&amp;y=50.374450&amp;z=15&amp;q=50.374450N%2016.183050E&amp;l=16" display="http://www.mapy.cz/ - x=16.183050&amp;y=50.374450&amp;z=15&amp;q=50.374450N%2016.183050E&amp;l=16"/>
    <hyperlink ref="M459" r:id="rId1573" location="x=14.6079667&amp;y=48.7566167&amp;z=15&amp;q=48.7566167N%2014.6079667E&amp;l=16" display="http://www.mapy.cz/#x=14.6079667&amp;y=48.7566167&amp;z=15&amp;q=48.7566167N%2014.6079667E&amp;l=16"/>
    <hyperlink ref="J464" r:id="rId1574" display="https://cs.wikipedia.org/wiki/Svinsk%C3%BD_vrch"/>
    <hyperlink ref="J452" r:id="rId1575" display="https://cs.wikipedia.org/wiki/Troja%C4%8Dka"/>
    <hyperlink ref="J442" r:id="rId1576" tooltip="Hradiště (Doupovské hory)" display="https://cs.wikipedia.org/wiki/Hradi%C5%A1t%C4%9B_(Doupovsk%C3%A9_hory)"/>
    <hyperlink ref="J463" r:id="rId1577" tooltip="Tanečnice (Šluknovská pahorkatina)" display="https://cs.wikipedia.org/wiki/Tane%C4%8Dnice_(%C5%A0luknovsk%C3%A1_pahorkatina)"/>
    <hyperlink ref="J453" r:id="rId1578" display="https://cs.wikipedia.org/wiki/Kapra%C4%8F_(Svitavsk%C3%A1_pahorkatina)"/>
    <hyperlink ref="J459" r:id="rId1579" tooltip="Kohout (Novohradské podhůří)" display="https://cs.wikipedia.org/wiki/Kohout_(Novohradsk%C3%A9_podh%C5%AF%C5%99%C3%AD)"/>
    <hyperlink ref="J444" r:id="rId1580" tooltip="Strážiště (Křemešnická vrchovina)" display="https://cs.wikipedia.org/wiki/Str%C3%A1%C5%BEi%C5%A1t%C4%9B_(K%C5%99eme%C5%A1nick%C3%A1_vrchovina)"/>
    <hyperlink ref="J443" r:id="rId1581" tooltip="Buchtův kopec" display="https://cs.wikipedia.org/wiki/Bucht%C5%AFv_kopec"/>
    <hyperlink ref="J460" r:id="rId1582" tooltip="Libín (Šumavské podhůří)" display="https://cs.wikipedia.org/wiki/Lib%C3%ADn_(%C5%A0umavsk%C3%A9_podh%C5%AF%C5%99%C3%AD)"/>
    <hyperlink ref="J458" r:id="rId1583" tooltip="Vysoká (Vsetínské vrchy)" display="https://cs.wikipedia.org/wiki/Vysok%C3%A1_(Vset%C3%ADnsk%C3%A9_vrchy)"/>
    <hyperlink ref="J448" r:id="rId1584" tooltip="Klučky" display="https://cs.wikipedia.org/wiki/Klu%C4%8Dky"/>
    <hyperlink ref="J465" r:id="rId1585" tooltip="Oblík (České středohoří)" display="https://cs.wikipedia.org/wiki/Obl%C3%ADk_(%C4%8Cesk%C3%A9_st%C5%99edoho%C5%99%C3%AD)"/>
    <hyperlink ref="J454" r:id="rId1586" tooltip="Ressl" display="https://cs.wikipedia.org/wiki/Ressl"/>
    <hyperlink ref="J450" r:id="rId1587" display="https://cs.wikipedia.org/wiki/Hlubock%C3%BD_h%C5%99bet"/>
    <hyperlink ref="J462" r:id="rId1588" display="https://cs.wikipedia.org/wiki/Mal%C3%BD_V%C3%A1penn%C3%BD"/>
    <hyperlink ref="J446" r:id="rId1589" tooltip="Kančí vrch (Jizerské hory)"/>
    <hyperlink ref="J441" r:id="rId1590" tooltip="Lysá hora (Moravskoslezské Beskydy)" display="https://cs.wikipedia.org/wiki/Lys%C3%A1_hora_(Moravskoslezsk%C3%A9_Beskydy)"/>
    <hyperlink ref="J461" r:id="rId1591" tooltip="Ostaš (vrch)" display="https://cs.wikipedia.org/wiki/Osta%C5%A1_(vrch)"/>
    <hyperlink ref="H441" r:id="rId1592" display="https://cs.wikipedia.org/wiki/Lys%C3%A1_hora_(Moravskoslezsk%C3%A9_Beskydy)"/>
    <hyperlink ref="H442" r:id="rId1593" display="https://cs.wikipedia.org/wiki/Hradi%C5%A1t%C4%9B_(Doupovsk%C3%A9_hory)"/>
    <hyperlink ref="H443" r:id="rId1594" display="https://cs.wikipedia.org/wiki/Da%C5%88kovice"/>
    <hyperlink ref="H444" r:id="rId1595" display="https://cs.wikipedia.org/wiki/%C4%8Castrov"/>
    <hyperlink ref="H446" r:id="rId1596" display="https://cs.wikipedia.org/wiki/Albrechtice_u_Fr%C3%BDdlantu"/>
    <hyperlink ref="H448" r:id="rId1597" display="https://cs.wikipedia.org/wiki/Pr%C3%A1che%C5%88_(Kamenick%C3%BD_%C5%A0enov)"/>
    <hyperlink ref="H451" r:id="rId1598" display="https://cs.wikipedia.org/wiki/Vysokov"/>
    <hyperlink ref="H454" r:id="rId1599" display="https://cs.wikipedia.org/wiki/Ressl"/>
    <hyperlink ref="H455" r:id="rId1600" display="https://cs.wikipedia.org/wiki/Velk%C3%A9_Pavlovice"/>
    <hyperlink ref="H459" r:id="rId1601" display="https://cs.wikipedia.org/wiki/Kohout_(Novohradsk%C3%A9_podh%C5%AF%C5%99%C3%AD)"/>
    <hyperlink ref="H460" r:id="rId1602" display="https://cs.wikipedia.org/wiki/Chroboly"/>
    <hyperlink ref="H463" r:id="rId1603" display="https://cs.wikipedia.org/wiki/Lobendava"/>
    <hyperlink ref="H464" r:id="rId1604" display="https://cs.wikipedia.org/wiki/Lu%C5%BEec_pod_Smrkem"/>
    <hyperlink ref="H465" r:id="rId1605" display="https://cs.wikipedia.org/wiki/Obl%C3%ADk_(%C4%8Cesk%C3%A9_st%C5%99edoho%C5%99%C3%AD)"/>
    <hyperlink ref="K468" r:id="rId1606" tooltip="Křemešnická vrchovina" display="https://cs.wikipedia.org/wiki/K%C5%99eme%C5%A1nick%C3%A1_vrchovina"/>
    <hyperlink ref="K469" r:id="rId1607" tooltip="Smrčiny" display="https://cs.wikipedia.org/wiki/Smr%C4%8Diny"/>
    <hyperlink ref="K470" r:id="rId1608" tooltip="Hostýnsko-vsetínská hornatina" display="https://cs.wikipedia.org/wiki/Host%C3%BDnsko-vset%C3%ADnsk%C3%A1_hornatina"/>
    <hyperlink ref="K471" r:id="rId1609" tooltip="Zábřežská vrchovina" display="https://cs.wikipedia.org/wiki/Z%C3%A1b%C5%99e%C5%BEsk%C3%A1_vrchovina"/>
    <hyperlink ref="K472" r:id="rId1610" tooltip="Třeboňská pánev" display="https://cs.wikipedia.org/wiki/T%C5%99ebo%C5%88sk%C3%A1_p%C3%A1nev"/>
    <hyperlink ref="K473" r:id="rId1611" tooltip="Benešovská pahorkatina" display="https://cs.wikipedia.org/wiki/Bene%C5%A1ovsk%C3%A1_pahorkatina"/>
    <hyperlink ref="K475" r:id="rId1612" tooltip="Děčínská vrchovina" display="https://cs.wikipedia.org/wiki/D%C4%9B%C4%8D%C3%ADnsk%C3%A1_vrchovina"/>
    <hyperlink ref="K476" r:id="rId1613" tooltip="České středohoří" display="https://cs.wikipedia.org/wiki/%C4%8Cesk%C3%A9_st%C5%99edoho%C5%99%C3%AD"/>
    <hyperlink ref="K477" r:id="rId1614" tooltip="Jičínská pahorkatina" display="https://cs.wikipedia.org/wiki/Ji%C4%8D%C3%ADnsk%C3%A1_pahorkatina"/>
    <hyperlink ref="K478" r:id="rId1615" tooltip="Hornosvratecká vrchovina" display="https://cs.wikipedia.org/wiki/Hornosvrateck%C3%A1_vrchovina"/>
    <hyperlink ref="K479" r:id="rId1616" tooltip="Křemešnická vrchovina" display="https://cs.wikipedia.org/wiki/K%C5%99eme%C5%A1nick%C3%A1_vrchovina"/>
    <hyperlink ref="K480" r:id="rId1617" tooltip="České středohoří" display="https://cs.wikipedia.org/wiki/%C4%8Cesk%C3%A9_st%C5%99edoho%C5%99%C3%AD"/>
    <hyperlink ref="K481" r:id="rId1618" tooltip="Železné hory" display="https://cs.wikipedia.org/wiki/%C5%BDelezn%C3%A9_hory"/>
    <hyperlink ref="K482" r:id="rId1619" tooltip="Zábřežská vrchovina" display="https://cs.wikipedia.org/wiki/Z%C3%A1b%C5%99e%C5%BEsk%C3%A1_vrchovina"/>
    <hyperlink ref="K474" r:id="rId1620" tooltip="České středohoří" display="https://cs.wikipedia.org/wiki/%C4%8Cesk%C3%A9_st%C5%99edoho%C5%99%C3%AD"/>
    <hyperlink ref="M466" r:id="rId1621" location="x=14.243233&amp;y=48.692417&amp;z=15&amp;q=48.692417N%2014.243233E&amp;l=16" display="http://www.mapy.cz/ - x=14.243233&amp;y=48.692417&amp;z=15&amp;q=48.692417N%2014.243233E&amp;l=16"/>
    <hyperlink ref="M468" r:id="rId1622" location="x=15.436467&amp;y=49.376750&amp;z=15&amp;q=49.376750N%2015.436467E&amp;l=16" display="http://www.mapy.cz/ - x=15.436467&amp;y=49.376750&amp;z=15&amp;q=49.376750N%2015.436467E&amp;l=16"/>
    <hyperlink ref="M469" r:id="rId1623" location="x=12.201767&amp;y=50.233500&amp;z=15&amp;q=50.233500N%2012.201767E&amp;l=16" display="http://www.mapy.cz/ - x=12.201767&amp;y=50.233500&amp;z=15&amp;q=50.233500N%2012.201767E&amp;l=16"/>
    <hyperlink ref="M470" r:id="rId1624" location="x=17.795200&amp;y=49.385000&amp;z=15&amp;q=49.385000N%2017.795200E&amp;l=16" display="http://www.mapy.cz/ - x=17.795200&amp;y=49.385000&amp;z=15&amp;q=49.385000N%2017.795200E&amp;l=16"/>
    <hyperlink ref="M471" r:id="rId1625" location="x=16.807633&amp;y=49.972450&amp;z=15&amp;q=49.972450N%2016.807633E&amp;l=16" display="http://www.mapy.cz/ - x=16.807633&amp;y=49.972450&amp;z=15&amp;q=49.972450N%2016.807633E&amp;l=16"/>
    <hyperlink ref="M472" r:id="rId1626" location="x=14.560933&amp;y=49.002250&amp;z=15&amp;q=49.002250N%2014.560933E&amp;l=16" display="http://www.mapy.cz/ - x=14.560933&amp;y=49.002250&amp;z=15&amp;q=49.002250N%2014.560933E&amp;l=16"/>
    <hyperlink ref="M473" r:id="rId1627" location="x=14.568650&amp;y=49.769183&amp;z=15&amp;q=49.769183N%2014.568650E&amp;l=16" display="http://www.mapy.cz/ - x=14.568650&amp;y=49.769183&amp;z=15&amp;q=49.769183N%2014.568650E&amp;l=16"/>
    <hyperlink ref="M475" r:id="rId1628" location="x=14.348250&amp;y=50.858717&amp;z=15&amp;q=50.858717N%2014.348250E&amp;l=16" display="http://www.mapy.cz/ - x=14.348250&amp;y=50.858717&amp;z=15&amp;q=50.858717N%2014.348250E&amp;l=16"/>
    <hyperlink ref="M476" r:id="rId1629" location="x=14.062967&amp;y=50.552683&amp;z=15&amp;q=50.552683N%2014.062967E&amp;l=16" display="http://www.mapy.cz/ - x=14.062967&amp;y=50.552683&amp;z=15&amp;q=50.552683N%2014.062967E&amp;l=16"/>
    <hyperlink ref="M477" r:id="rId1630" location="x=14.985483&amp;y=50.550750&amp;z=15&amp;q=50.550750N%2014.985483E&amp;l=16" display="http://www.mapy.cz/ - x=14.985483&amp;y=50.550750&amp;z=15&amp;q=50.550750N%2014.985483E&amp;l=16"/>
    <hyperlink ref="M478" r:id="rId1631" location="x=15.948183&amp;y=49.666533&amp;z=15&amp;q=49.666533N%2015.948183E&amp;l=16" display="http://www.mapy.cz/ - x=15.948183&amp;y=49.666533&amp;z=15&amp;q=49.666533N%2015.948183E&amp;l=16"/>
    <hyperlink ref="M479" r:id="rId1632" location="x=14.831433&amp;y=49.464517&amp;z=15&amp;q=49.464517N%2014.831433E&amp;l=16" display="http://www.mapy.cz/ - x=14.831433&amp;y=49.464517&amp;z=15&amp;q=49.464517N%2014.831433E&amp;l=16"/>
    <hyperlink ref="M480" r:id="rId1633" location="x=14.127433&amp;y=50.622167&amp;z=15&amp;q=50.622167N%2014.127433E&amp;l=16" display="http://www.mapy.cz/ - x=14.127433&amp;y=50.622167&amp;z=15&amp;q=50.622167N%2014.127433E&amp;l=16"/>
    <hyperlink ref="M482" r:id="rId1634" location="x=16.823167&amp;y=49.654400&amp;z=15&amp;q=49.654400N%2016.823167E&amp;l=16" display="http://www.mapy.cz/ - x=16.823167&amp;y=49.654400&amp;z=15&amp;q=49.654400N%2016.823167E&amp;l=16"/>
    <hyperlink ref="E468" r:id="rId1635" tooltip="Čeřínek"/>
    <hyperlink ref="E477" r:id="rId1636" tooltip="Káčov (Jičínská pahorkatina)" display="https://cs.wikipedia.org/wiki/K%C3%A1%C4%8Dov_(Ji%C4%8D%C3%ADnsk%C3%A1_pahorkatina)"/>
    <hyperlink ref="E472" r:id="rId1637" tooltip="Baba (Lišovský práh)" display="https://cs.wikipedia.org/wiki/Baba_(Li%C5%A1ovsk%C3%BD_pr%C3%A1h)"/>
    <hyperlink ref="E469" r:id="rId1638" tooltip="Háj (Smrčiny)" display="https://cs.wikipedia.org/wiki/H%C3%A1j_(Smr%C4%8Diny)"/>
    <hyperlink ref="E474" r:id="rId1639" tooltip="Trojhora" display="https://cs.wikipedia.org/wiki/Trojhora"/>
    <hyperlink ref="E470" r:id="rId1640" tooltip="Sochová" display="https://cs.wikipedia.org/wiki/Sochov%C3%A1"/>
    <hyperlink ref="E478" r:id="rId1641" tooltip="Šindelný vrch" display="https://cs.wikipedia.org/wiki/%C5%A0indeln%C3%BD_vrch"/>
    <hyperlink ref="E481" r:id="rId1642" tooltip="Vestec (hora)" display="https://cs.wikipedia.org/wiki/Vestec_(hora)"/>
    <hyperlink ref="E473" r:id="rId1643" tooltip="Neštětická hora" display="https://cs.wikipedia.org/wiki/Ne%C5%A1t%C4%9Btick%C3%A1_hora"/>
    <hyperlink ref="M474" r:id="rId1644" location="x=14.1899500&amp;y=50.5923667&amp;z=15&amp;q=50.5923667N%2014.1899500E&amp;l=16" display="http://www.mapy.cz/#x=14.1899500&amp;y=50.5923667&amp;z=15&amp;q=50.5923667N%2014.1899500E&amp;l=16"/>
    <hyperlink ref="M481" r:id="rId1645" location="x=15.7640333&amp;y=49.7509500&amp;z=15&amp;q=49.7509500N%2015.7640333E&amp;l=16" display="http://www.mapy.cz/#x=15.7640333&amp;y=49.7509500&amp;z=15&amp;q=49.7509500N%2015.7640333E&amp;l=16"/>
    <hyperlink ref="J472" r:id="rId1646" display="https://cs.wikipedia.org/wiki/Tode%C5%88sk%C3%A1_hora"/>
    <hyperlink ref="J477" r:id="rId1647" display="https://cs.wikipedia.org/wiki/Hrada"/>
    <hyperlink ref="J468" r:id="rId1648" tooltip="Křemešník" display="https://cs.wikipedia.org/wiki/K%C5%99eme%C5%A1n%C3%ADk"/>
    <hyperlink ref="J478" r:id="rId1649" tooltip="Žákova hora" display="https://cs.wikipedia.org/wiki/%C5%BD%C3%A1kova_hora"/>
    <hyperlink ref="J470" r:id="rId1650" tooltip="Čerňava (přírodní rezervace)" display="https://cs.wikipedia.org/wiki/%C4%8Cer%C5%88ava_(p%C5%99%C3%ADrodn%C3%AD_rezervace)"/>
    <hyperlink ref="J476" r:id="rId1651" tooltip="Plešivec (České středohoří, 509 m)" display="https://cs.wikipedia.org/wiki/Ple%C5%A1ivec_(%C4%8Cesk%C3%A9_st%C5%99edoho%C5%99%C3%AD,_509_m)"/>
    <hyperlink ref="J474" r:id="rId1652" tooltip="Kalich (České středohoří)" display="https://cs.wikipedia.org/wiki/Kalich_(%C4%8Cesk%C3%A9_st%C5%99edoho%C5%99%C3%AD)"/>
    <hyperlink ref="J467" r:id="rId1653" tooltip="Příčný vrch"/>
    <hyperlink ref="J473" r:id="rId1654" tooltip="Žebrák (Vlašimská pahorkatina)"/>
    <hyperlink ref="J480" r:id="rId1655" display="https://cs.wikipedia.org/wiki/Vrchovina_(%C4%8Cesk%C3%A9_st%C5%99edoho%C5%99%C3%AD)"/>
    <hyperlink ref="H467" r:id="rId1656" display="https://cs.wikipedia.org/wiki/He%C5%99manovice"/>
    <hyperlink ref="H468" r:id="rId1657" display="https://cs.wikipedia.org/wiki/Hojkov"/>
    <hyperlink ref="H469" r:id="rId1658" display="https://cs.wikipedia.org/wiki/A%C5%A1"/>
    <hyperlink ref="H471" r:id="rId1659" display="https://cs.wikipedia.org/wiki/Jakubovice_(okres_%C5%A0umperk)"/>
    <hyperlink ref="H473" r:id="rId1660" display="https://cs.wikipedia.org/wiki/Neveklov"/>
    <hyperlink ref="H475" r:id="rId1661" display="https://cs.wikipedia.org/wiki/Vysok%C3%A1_L%C3%ADpa"/>
    <hyperlink ref="H477" r:id="rId1662" display="https://cs.wikipedia.org/wiki/Leti%C5%A1t%C4%9B_Mnichovo_Hradi%C5%A1t%C4%9B"/>
    <hyperlink ref="H478" r:id="rId1663" display="https://cs.wikipedia.org/wiki/Cikh%C3%A1j"/>
    <hyperlink ref="H480" r:id="rId1664" display="https://cs.wikipedia.org/wiki/Babiny_I"/>
    <hyperlink ref="H481" r:id="rId1665" display="https://cs.wikipedia.org/wiki/%C5%BDd%C3%ADrec_nad_Doubravou"/>
    <hyperlink ref="H482" r:id="rId1666" display="https://cs.wikipedia.org/wiki/Dzbel"/>
    <hyperlink ref="K490" r:id="rId1667" tooltip="Křemešnická vrchovina" display="https://cs.wikipedia.org/wiki/K%C5%99eme%C5%A1nick%C3%A1_vrchovina"/>
    <hyperlink ref="K485" r:id="rId1668" tooltip="Krkonošské podhůří" display="https://cs.wikipedia.org/wiki/Krkono%C5%A1sk%C3%A9_podh%C5%AF%C5%99%C3%AD"/>
    <hyperlink ref="K486" r:id="rId1669" tooltip="Hostýnsko-vsetínská hornatina" display="https://cs.wikipedia.org/wiki/Host%C3%BDnsko-vset%C3%ADnsk%C3%A1_hornatina"/>
    <hyperlink ref="K489" r:id="rId1670" tooltip="Javořická vrchovina" display="https://cs.wikipedia.org/wiki/Javo%C5%99ick%C3%A1_vrchovina"/>
    <hyperlink ref="K491" r:id="rId1671" tooltip="Hořovická pahorkatina" display="https://cs.wikipedia.org/wiki/Ho%C5%99ovick%C3%A1_pahorkatina"/>
    <hyperlink ref="K492" r:id="rId1672" tooltip="Ralská pahorkatina" display="https://cs.wikipedia.org/wiki/Ralsk%C3%A1_pahorkatina"/>
    <hyperlink ref="K494" r:id="rId1673" tooltip="Bobravská vrchovina" display="https://cs.wikipedia.org/wiki/Bobravsk%C3%A1_vrchovina"/>
    <hyperlink ref="K495" r:id="rId1674" tooltip="Pražská plošina" display="https://cs.wikipedia.org/wiki/Pra%C5%BEsk%C3%A1_plo%C5%A1ina"/>
    <hyperlink ref="K496" r:id="rId1675" tooltip="Doupovské hory" display="https://cs.wikipedia.org/wiki/Doupovsk%C3%A9_hory"/>
    <hyperlink ref="K497" r:id="rId1676" tooltip="Krušné hory" display="https://cs.wikipedia.org/wiki/Kru%C5%A1n%C3%A9_hory"/>
    <hyperlink ref="K498" r:id="rId1677" tooltip="Slavkovský les" display="https://cs.wikipedia.org/wiki/Slavkovsk%C3%BD_les"/>
    <hyperlink ref="K500" r:id="rId1678" tooltip="Broumovská vrchovina" display="https://cs.wikipedia.org/wiki/Broumovsk%C3%A1_vrchovina"/>
    <hyperlink ref="K513" r:id="rId1679" tooltip="Slavkovský les" display="https://cs.wikipedia.org/wiki/Slavkovsk%C3%BD_les"/>
    <hyperlink ref="K501" r:id="rId1680" tooltip="Ještědsko-kozákovský hřbet" display="https://cs.wikipedia.org/wiki/Je%C5%A1t%C4%9Bdsko-koz%C3%A1kovsk%C3%BD_h%C5%99bet"/>
    <hyperlink ref="K502" r:id="rId1681" tooltip="Benešovská pahorkatina" display="https://cs.wikipedia.org/wiki/Bene%C5%A1ovsk%C3%A1_pahorkatina"/>
    <hyperlink ref="K503" r:id="rId1682" tooltip="Lužické hory" display="https://cs.wikipedia.org/wiki/Lu%C5%BEick%C3%A9_hory"/>
    <hyperlink ref="K504" r:id="rId1683" tooltip="Zábřežská vrchovina" display="https://cs.wikipedia.org/wiki/Z%C3%A1b%C5%99e%C5%BEsk%C3%A1_vrchovina"/>
    <hyperlink ref="K505" r:id="rId1684" tooltip="Hostýnsko-vsetínská hornatina" display="https://cs.wikipedia.org/wiki/Host%C3%BDnsko-vset%C3%ADnsk%C3%A1_hornatina"/>
    <hyperlink ref="K506" r:id="rId1685" tooltip="Šumavské podhůří" display="https://cs.wikipedia.org/wiki/%C5%A0umavsk%C3%A9_podh%C5%AF%C5%99%C3%AD"/>
    <hyperlink ref="K507" r:id="rId1686" tooltip="České středohoří" display="https://cs.wikipedia.org/wiki/%C4%8Cesk%C3%A9_st%C5%99edoho%C5%99%C3%AD"/>
    <hyperlink ref="K508" r:id="rId1687" tooltip="České středohoří" display="https://cs.wikipedia.org/wiki/%C4%8Cesk%C3%A9_st%C5%99edoho%C5%99%C3%AD"/>
    <hyperlink ref="K509" r:id="rId1688" tooltip="Ralská pahorkatina" display="https://cs.wikipedia.org/wiki/Ralsk%C3%A1_pahorkatina"/>
    <hyperlink ref="K511" r:id="rId1689" tooltip="Javorníky" display="https://cs.wikipedia.org/wiki/Javorn%C3%ADky"/>
    <hyperlink ref="K514" r:id="rId1690" tooltip="Broumovská vrchovina" display="https://cs.wikipedia.org/wiki/Broumovsk%C3%A1_vrchovina"/>
    <hyperlink ref="K515" r:id="rId1691" tooltip="Křivoklátská vrchovina" display="https://cs.wikipedia.org/wiki/K%C5%99ivokl%C3%A1tsk%C3%A1_vrchovina"/>
    <hyperlink ref="K516" r:id="rId1692" tooltip="Ralská pahorkatina" display="https://cs.wikipedia.org/wiki/Ralsk%C3%A1_pahorkatina"/>
    <hyperlink ref="K517" r:id="rId1693" tooltip="České středohoří" display="https://cs.wikipedia.org/wiki/%C4%8Cesk%C3%A9_st%C5%99edoho%C5%99%C3%AD"/>
    <hyperlink ref="K518" r:id="rId1694" tooltip="Vizovická vrchovina" display="https://cs.wikipedia.org/wiki/Vizovick%C3%A1_vrchovina"/>
    <hyperlink ref="K510" r:id="rId1695" tooltip="Dolnomoravský úval" display="https://cs.wikipedia.org/wiki/Dolnomoravsk%C3%BD_%C3%BAval"/>
    <hyperlink ref="K488" r:id="rId1696" tooltip="Blatenská pahorkatina" display="https://cs.wikipedia.org/wiki/Blatensk%C3%A1_pahorkatina"/>
    <hyperlink ref="K512" r:id="rId1697" tooltip="Slavkovský les" display="https://cs.wikipedia.org/wiki/Slavkovsk%C3%BD_les"/>
    <hyperlink ref="M490" r:id="rId1698" location="x=15.412450&amp;y=49.618433&amp;z=15&amp;q=49.618433N%2015.412450E&amp;l=16" display="http://www.mapy.cz/ - x=15.412450&amp;y=49.618433&amp;z=15&amp;q=49.618433N%2015.412450E&amp;l=16"/>
    <hyperlink ref="M485" r:id="rId1699" location="x=15.385650&amp;y=50.695333&amp;z=15&amp;q=50.695333N%2015.385650E&amp;l=16" display="http://www.mapy.cz/ - x=15.385650&amp;y=50.695333&amp;z=15&amp;q=50.695333N%2015.385650E&amp;l=16"/>
    <hyperlink ref="M486" r:id="rId1700" location="x=17.733350&amp;y=49.366683&amp;z=15&amp;q=49.366683N%2017.733350E&amp;l=16" display="http://www.mapy.cz/ - x=17.733350&amp;y=49.366683&amp;z=15&amp;q=49.366683N%2017.733350E&amp;l=16"/>
    <hyperlink ref="M489" r:id="rId1701" location="x=15.066233&amp;y=49.079000&amp;z=15&amp;q=49.079000N%2015.066233E&amp;l=16" display="http://www.mapy.cz/ - x=15.066233&amp;y=49.079000&amp;z=15&amp;q=49.079000N%2015.066233E&amp;l=16"/>
    <hyperlink ref="M491" r:id="rId1702" location="x=14.030533&amp;y=49.898250&amp;z=15&amp;q=49.898250N%2014.030533E&amp;l=16" display="http://www.mapy.cz/ - x=14.030533&amp;y=49.898250&amp;z=15&amp;q=49.898250N%2014.030533E&amp;l=16"/>
    <hyperlink ref="M492" r:id="rId1703" location="x=14.850983&amp;y=50.689800&amp;z=15&amp;q=50.689800N%2014.850983E&amp;l=16" display="http://www.mapy.cz/ - x=14.850983&amp;y=50.689800&amp;z=15&amp;q=50.689800N%2014.850983E&amp;l=16"/>
    <hyperlink ref="M494" r:id="rId1704" location="x=16.543400&amp;y=49.135783&amp;z=15&amp;q=49.135783N%2016.543400E&amp;l=16" display="http://www.mapy.cz/ - x=16.543400&amp;y=49.135783&amp;z=15&amp;q=49.135783N%2016.543400E&amp;l=16"/>
    <hyperlink ref="M495" r:id="rId1705" location="x=14.464600&amp;y=50.136100&amp;z=15&amp;q=50.136100N%2014.464600E&amp;l=16" display="http://www.mapy.cz/ - x=14.464600&amp;y=50.136100&amp;z=15&amp;q=50.136100N%2014.464600E&amp;l=16"/>
    <hyperlink ref="M496" r:id="rId1706" location="x=13.073417&amp;y=50.200883&amp;z=15&amp;q=50.200883N%2013.073417E&amp;l=16" display="http://www.mapy.cz/ - x=13.073417&amp;y=50.200883&amp;z=15&amp;q=50.200883N%2013.073417E&amp;l=16"/>
    <hyperlink ref="M498" r:id="rId1707" location="x=12.724817&amp;y=50.140083&amp;z=15&amp;q=50.140083N%2012.724817E&amp;l=16" display="http://www.mapy.cz/ - x=12.724817&amp;y=50.140083&amp;z=15&amp;q=50.140083N%2012.724817E&amp;l=16"/>
    <hyperlink ref="M500" r:id="rId1708" location="x=16.315100&amp;y=50.514400&amp;z=15&amp;q=50.514400N%2016.315100E&amp;l=16" display="http://www.mapy.cz/ - x=16.315100&amp;y=50.514400&amp;z=15&amp;q=50.514400N%2016.315100E&amp;l=16"/>
    <hyperlink ref="M501" r:id="rId1709" location="x=15.339400&amp;y=50.516583&amp;z=15&amp;q=50.516583N%2015.339400E&amp;l=16" display="http://www.mapy.cz/ - x=15.339400&amp;y=50.516583&amp;z=15&amp;q=50.516583N%2015.339400E&amp;l=16"/>
    <hyperlink ref="M502" r:id="rId1710" location="x=14.103617&amp;y=49.584850&amp;z=15&amp;q=49.584850N%2014.103617E&amp;l=16" display="http://www.mapy.cz/ - x=14.103617&amp;y=49.584850&amp;z=15&amp;q=49.584850N%2014.103617E&amp;l=16"/>
    <hyperlink ref="M503" r:id="rId1711" location="x=14.492150&amp;y=50.842467&amp;z=15&amp;q=50.842467N%2014.492150E&amp;l=16" display="http://www.mapy.cz/ - x=14.492150&amp;y=50.842467&amp;z=15&amp;q=50.842467N%2014.492150E&amp;l=16"/>
    <hyperlink ref="M504" r:id="rId1712" location="x=16.785067&amp;y=49.919683&amp;z=15&amp;q=49.919683N%2016.785067E&amp;l=16" display="http://www.mapy.cz/ - x=16.785067&amp;y=49.919683&amp;z=15&amp;q=49.919683N%2016.785067E&amp;l=16"/>
    <hyperlink ref="M505" r:id="rId1713" location="x=17.974583&amp;y=49.402567&amp;z=15&amp;q=49.402567N%2017.974583E&amp;l=16" display="http://www.mapy.cz/ - x=17.974583&amp;y=49.402567&amp;z=15&amp;q=49.402567N%2017.974583E&amp;l=16"/>
    <hyperlink ref="M506" r:id="rId1714" location="x=13.931083&amp;y=49.243817&amp;z=15&amp;q=49.243817N%2013.931083E&amp;l=16" display="http://www.mapy.cz/ - x=13.931083&amp;y=49.243817&amp;z=15&amp;q=49.243817N%2013.931083E&amp;l=16"/>
    <hyperlink ref="M507" r:id="rId1715" location="x=14.059517&amp;y=50.697183&amp;z=15&amp;q=50.697183N%2014.059517E&amp;l=16" display="http://www.mapy.cz/ - x=14.059517&amp;y=50.697183&amp;z=15&amp;q=50.697183N%2014.059517E&amp;l=16"/>
    <hyperlink ref="M508" r:id="rId1716" location="x=13.795900&amp;y=50.452850&amp;z=15&amp;q=50.452850N%2013.795900E&amp;l=16" display="http://www.mapy.cz/ - x=13.795900&amp;y=50.452850&amp;z=15&amp;q=50.452850N%2013.795900E&amp;l=16"/>
    <hyperlink ref="M509" r:id="rId1717" location="x=14.636350&amp;y=50.594033&amp;z=15&amp;q=50.594033N%2014.636350E&amp;l=16" display="http://www.mapy.cz/ - x=14.636350&amp;y=50.594033&amp;z=15&amp;q=50.594033N%2014.636350E&amp;l=16"/>
    <hyperlink ref="M513" r:id="rId1718" location="x=12.912567&amp;y=50.143617&amp;z=15&amp;q=50.143617N%2012.912567E&amp;l=16" display="http://www.mapy.cz/ - x=12.912567&amp;y=50.143617&amp;z=15&amp;q=50.143617N%2012.912567E&amp;l=16"/>
    <hyperlink ref="M514" r:id="rId1719" location="x=16.148883&amp;y=50.510967&amp;z=15&amp;q=50.510967N%2016.148883E&amp;l=16" display="http://www.mapy.cz/ - x=16.148883&amp;y=50.510967&amp;z=15&amp;q=50.510967N%2016.148883E&amp;l=16"/>
    <hyperlink ref="M516" r:id="rId1720" location="x=14.878633&amp;y=50.698783&amp;z=15&amp;q=50.698783N%2014.878633E&amp;l=16" display="http://www.mapy.cz/ - x=14.878633&amp;y=50.698783&amp;z=15&amp;q=50.698783N%2014.878633E&amp;l=16"/>
    <hyperlink ref="M515" r:id="rId1721" location="x=13.905850&amp;y=49.898400&amp;z=15&amp;q=49.898400N%2013.905850E&amp;l=16" display="http://www.mapy.cz/ - x=13.905850&amp;y=49.898400&amp;z=15&amp;q=49.898400N%2013.905850E&amp;l=16"/>
    <hyperlink ref="M517" r:id="rId1722" location="x=13.855833&amp;y=50.453517&amp;z=15&amp;q=50.453517N%2013.855833E&amp;l=16" display="http://www.mapy.cz/ - x=13.855833&amp;y=50.453517&amp;z=15&amp;q=50.453517N%2013.855833E&amp;l=16"/>
    <hyperlink ref="M518" r:id="rId1723" location="x=17.587633&amp;y=49.025750&amp;z=15&amp;q=49.025750N%2017.587633E&amp;l=16" display="http://www.mapy.cz/ - x=17.587633&amp;y=49.025750&amp;z=15&amp;q=49.025750N%2017.587633E&amp;l=16"/>
    <hyperlink ref="M488" r:id="rId1724" location="x=13.657867&amp;y=49.436467&amp;z=15&amp;q=49.436467N%2013.657867E&amp;l=16" display="http://www.mapy.cz/ - x=13.657867&amp;y=49.436467&amp;z=15&amp;q=49.436467N%2013.657867E&amp;l=16"/>
    <hyperlink ref="E515" r:id="rId1725" tooltip="Zámecký vrch (Křivoklátská vrchovina)"/>
    <hyperlink ref="E492" r:id="rId1726" tooltip="Hamerský Špičák" display="https://cs.wikipedia.org/wiki/Hamersk%C3%BD_%C5%A0pi%C4%8D%C3%A1k"/>
    <hyperlink ref="E503" r:id="rId1727" tooltip="Chřibský vrch" display="https://cs.wikipedia.org/wiki/Ch%C5%99ibsk%C3%BD_vrch"/>
    <hyperlink ref="E501" r:id="rId1728" tooltip="Ředice (Ještědsko-kozákovský hřbet)" display="https://cs.wikipedia.org/wiki/%C5%98edice_(Je%C5%A1t%C4%9Bdsko-koz%C3%A1kovsk%C3%BD_h%C5%99bet)"/>
    <hyperlink ref="E509" r:id="rId1729" tooltip="Šroubený" display="https://cs.wikipedia.org/wiki/%C5%A0rouben%C3%BD"/>
    <hyperlink ref="E516" r:id="rId1730" tooltip="Chrastenský vrch" display="https://cs.wikipedia.org/wiki/Chrastensk%C3%BD_vrch"/>
    <hyperlink ref="E497" r:id="rId1731" tooltip="Pramenáč (Krušné hory)" display="https://cs.wikipedia.org/wiki/Pramen%C3%A1%C4%8D_(Kru%C5%A1n%C3%A9_hory)"/>
    <hyperlink ref="E495" r:id="rId1732" tooltip="Ládví" display="https://cs.wikipedia.org/wiki/L%C3%A1dv%C3%AD"/>
    <hyperlink ref="E498" r:id="rId1733" display="https://cs.wikipedia.org/wiki/Krudum"/>
    <hyperlink ref="E514" r:id="rId1734" tooltip="Turov (Broumovská vrchovina)" display="https://cs.wikipedia.org/wiki/Turov_(Broumovsk%C3%A1_vrchovina)"/>
    <hyperlink ref="K487" r:id="rId1735" tooltip="České středohoří" display="https://cs.wikipedia.org/wiki/%C4%8Cesk%C3%A9_st%C5%99edoho%C5%99%C3%AD"/>
    <hyperlink ref="M487" r:id="rId1736" location="x=13.901833&amp;y=50.523067&amp;z=15&amp;q=50.523067N%2013.901833E&amp;l=16" display="http://www.mapy.cz/#x=13.901833&amp;y=50.523067&amp;z=15&amp;q=50.523067N%2013.901833E&amp;l=16"/>
    <hyperlink ref="K499" r:id="rId1737" tooltip="Šumavské podhůří" display="https://cs.wikipedia.org/wiki/%C5%A0umavsk%C3%A9_podh%C5%AF%C5%99%C3%AD"/>
    <hyperlink ref="K493" r:id="rId1738" tooltip="Jevišovická pahorkatina" display="https://cs.wikipedia.org/wiki/Jevi%C5%A1ovick%C3%A1_pahorkatina"/>
    <hyperlink ref="M499" r:id="rId1739" location="x=14.1719500&amp;y=48.9343167&amp;z=15&amp;q=48.9343167N%2014.1719500E&amp;l=16" display="http://www.mapy.cz/#x=14.1719500&amp;y=48.9343167&amp;z=15&amp;q=48.9343167N%2014.1719500E&amp;l=16"/>
    <hyperlink ref="M510" r:id="rId1740" location="x=16.6844333&amp;y=48.9490500&amp;z=15&amp;q=48.9490500N%2016.6844333E&amp;l=16" display="http://www.mapy.cz/#x=16.6844333&amp;y=48.9490500&amp;z=15&amp;q=48.9490500N%2016.6844333E&amp;l=16"/>
    <hyperlink ref="M493" r:id="rId1741" location="x=15.9850500&amp;y=48.8253000&amp;z=15&amp;q=48.8253000N%2015.9850500E&amp;l=16" display="http://www.mapy.cz/#x=15.9850500&amp;y=48.8253000&amp;z=15&amp;q=48.8253000N%2015.9850500E&amp;l=16"/>
    <hyperlink ref="M512" r:id="rId1742" location="x=13.0060333&amp;y=50.1251333&amp;z=15&amp;q=50.1251333N%2013.0060333E&amp;l=16" display="http://www.mapy.cz/#x=13.0060333&amp;y=50.1251333&amp;z=15&amp;q=50.1251333N%2013.0060333E&amp;l=16"/>
    <hyperlink ref="M497" r:id="rId1743" location="x=13.7318333&amp;y=50.6992000&amp;z=15&amp;q=50.6992000N%2013.7318333E&amp;l=16" display="http://www.mapy.cz/#x=13.7318333&amp;y=50.6992000&amp;z=15&amp;q=50.6992000N%2013.7318333E&amp;l=16"/>
    <hyperlink ref="M511" r:id="rId1744" location="x=18.2451667&amp;y=49.3113500&amp;z=15&amp;q=49.3113500N%2018.2451667E&amp;l=16" display="http://www.mapy.cz/#x=18.2451667&amp;y=49.3113500&amp;z=15&amp;q=49.3113500N%2018.2451667E&amp;l=16"/>
    <hyperlink ref="J485" r:id="rId1745" tooltip="Bílá skála (Krkonoše)" display="https://cs.wikipedia.org/wiki/B%C3%ADl%C3%A1_sk%C3%A1la_(Krkono%C5%A1e)"/>
    <hyperlink ref="J496" r:id="rId1746" tooltip="Hradiště (Doupovské hory)" display="https://cs.wikipedia.org/wiki/Hradi%C5%A1t%C4%9B_(Doupovsk%C3%A9_hory)"/>
    <hyperlink ref="J500" r:id="rId1747" tooltip="Velká Hejšovina" display="https://cs.wikipedia.org/w/index.php?title=Velk%C3%A1_Hej%C5%A1ovina&amp;redirect=no"/>
    <hyperlink ref="J495" r:id="rId1748" display="https://cs.wikipedia.org/wiki/B%C3%ADl%C3%A1_hora_(Pra%C5%BEsk%C3%A1_plo%C5%A1ina)"/>
    <hyperlink ref="J491" r:id="rId1749" display="https://cs.wikipedia.org/wiki/Bac%C3%ADn"/>
    <hyperlink ref="J497" r:id="rId1750" tooltip="Loučná (Krušné hory, 956 m)" display="https://cs.wikipedia.org/wiki/Lou%C4%8Dn%C3%A1_(Kru%C5%A1n%C3%A9_hory,_956_m)"/>
    <hyperlink ref="J508" r:id="rId1751" tooltip="Milá (České středohoří)" display="https://cs.wikipedia.org/wiki/Mil%C3%A1_(%C4%8Cesk%C3%A9_st%C5%99edoho%C5%99%C3%AD)"/>
    <hyperlink ref="J509" r:id="rId1752" tooltip="Borný" display="https://cs.wikipedia.org/wiki/Born%C3%BD"/>
    <hyperlink ref="J492" r:id="rId1753" tooltip="Ocasovský vrch" display="https://cs.wikipedia.org/wiki/Ocasovsk%C3%BD_vrch"/>
    <hyperlink ref="J516" r:id="rId1754" tooltip="Ocasovský vrch" display="https://cs.wikipedia.org/wiki/Ocasovsk%C3%BD_vrch"/>
    <hyperlink ref="J501" r:id="rId1755" tooltip="Tábor (Ještědsko-kozákovský hřbet)" display="https://cs.wikipedia.org/wiki/T%C3%A1bor_(Je%C5%A1t%C4%9Bdsko-koz%C3%A1kovsk%C3%BD_h%C5%99bet)"/>
    <hyperlink ref="J503" r:id="rId1756" tooltip="Hřebec (Lužické hory)" display="https://cs.wikipedia.org/wiki/H%C5%99ebec_(Lu%C5%BEick%C3%A9_hory)"/>
    <hyperlink ref="J487" r:id="rId1757" tooltip="Lipská hora (České středohoří)" display="https://cs.wikipedia.org/wiki/Lipsk%C3%A1_hora_(%C4%8Cesk%C3%A9_st%C5%99edoho%C5%99%C3%AD)"/>
    <hyperlink ref="J507" r:id="rId1758" tooltip="Javorský vrch" display="https://cs.wikipedia.org/wiki/Javorsk%C3%BD_vrch"/>
    <hyperlink ref="J504" r:id="rId1759" display="https://cs.wikipedia.org/wiki/L%C3%A1zek"/>
    <hyperlink ref="H484" r:id="rId1760" display="https://cs.wikipedia.org/wiki/Modl%C3%ADn"/>
    <hyperlink ref="H485" r:id="rId1761" display="https://cs.wikipedia.org/wiki/Sklena%C5%99ice"/>
    <hyperlink ref="H487" r:id="rId1762" display="https://cs.wikipedia.org/wiki/Lipsk%C3%A1_hora_(%C4%8Cesk%C3%A9_st%C5%99edoho%C5%99%C3%AD)"/>
    <hyperlink ref="H488" r:id="rId1763" display="https://cs.wikipedia.org/wiki/%C5%98esanice"/>
    <hyperlink ref="H489" r:id="rId1764" display="https://cs.wikipedia.org/wiki/%C4%8Clunek_(okres_Jind%C5%99ich%C5%AFv_Hradec)"/>
    <hyperlink ref="H490" r:id="rId1765" display="https://cs.wikipedia.org/wiki/Lipnice_nad_S%C3%A1zavou"/>
    <hyperlink ref="H491" r:id="rId1766" display="https://cs.wikipedia.org/wiki/%C5%BDelkovice_(Libomy%C5%A1l)"/>
    <hyperlink ref="H492" r:id="rId1767" display="https://cs.wikipedia.org/wiki/%C5%A0irok%C3%BD_k%C3%A1men"/>
    <hyperlink ref="H493" r:id="rId1768" display="https://cs.wikipedia.org/wiki/Hnanice"/>
    <hyperlink ref="H494" r:id="rId1769" display="https://cs.wikipedia.org/wiki/Ostopovice"/>
    <hyperlink ref="H495" r:id="rId1770" display="https://cs.wikipedia.org/wiki/Kl%C3%A1novice"/>
    <hyperlink ref="H496" r:id="rId1771" display="https://cs.wikipedia.org/wiki/Hradi%C5%A1t%C4%9B_(Doupovsk%C3%A9_hory)"/>
    <hyperlink ref="H497" r:id="rId1772" display="https://cs.wikipedia.org/wiki/Mikulov_(okres_Teplice)"/>
    <hyperlink ref="H498" r:id="rId1773" display="https://cs.wikipedia.org/wiki/Rovn%C3%A1_(okres_Sokolov)"/>
    <hyperlink ref="H499" r:id="rId1774" display="https://cs.wikipedia.org/wiki/Sm%C4%9Bde%C4%8D"/>
    <hyperlink ref="H501" r:id="rId1775" display="https://cs.wikipedia.org/wiki/Ko%C5%A1ov"/>
    <hyperlink ref="H502" r:id="rId1776" display="https://cs.wikipedia.org/wiki/%C5%BDivotice_(Vran%C4%8Dice)"/>
    <hyperlink ref="H504" r:id="rId1777" display="https://cs.wikipedia.org/wiki/Jedl%C3%AD"/>
    <hyperlink ref="H506" r:id="rId1778" display="https://cs.wikipedia.org/wiki/Zadn%C3%AD_Pt%C3%A1kovice"/>
    <hyperlink ref="H507" r:id="rId1779" display="https://cs.wikipedia.org/wiki/Arnultovice_(Velk%C3%A9_Chvojno)"/>
    <hyperlink ref="H508" r:id="rId1780" display="https://cs.wikipedia.org/wiki/%C5%BDichov"/>
    <hyperlink ref="H510" r:id="rId1781" display="https://cs.wikipedia.org/wiki/Hustope%C4%8De"/>
    <hyperlink ref="H512" r:id="rId1782" display="https://cs.wikipedia.org/wiki/%C4%8Cesk%C3%BD_Chloumek"/>
    <hyperlink ref="H513" r:id="rId1783" display="https://cs.wikipedia.org/wiki/Javorn%C3%A1_(z%C3%A1mek)"/>
    <hyperlink ref="H515" r:id="rId1784" display="https://cs.wikipedia.org/wiki/%C5%BDebr%C3%A1k_(okres_Beroun)"/>
    <hyperlink ref="H518" r:id="rId1785" display="https://cs.wikipedia.org/wiki/Vl%C4%8Dnov"/>
    <hyperlink ref="K520" r:id="rId1786" tooltip="Hanušovická vrchovina" display="https://cs.wikipedia.org/wiki/Hanu%C5%A1ovick%C3%A1_vrchovina"/>
    <hyperlink ref="K521" r:id="rId1787" tooltip="Nízký Jeseník" display="https://cs.wikipedia.org/wiki/N%C3%ADzk%C3%BD_Jesen%C3%ADk"/>
    <hyperlink ref="K522" r:id="rId1788" tooltip="Hostýnsko-vsetínská hornatina" display="https://cs.wikipedia.org/wiki/Host%C3%BDnsko-vset%C3%ADnsk%C3%A1_hornatina"/>
    <hyperlink ref="K523" r:id="rId1789" tooltip="České středohoří" display="https://cs.wikipedia.org/wiki/%C4%8Cesk%C3%A9_st%C5%99edoho%C5%99%C3%AD"/>
    <hyperlink ref="K524" r:id="rId1790" tooltip="České středohoří" display="https://cs.wikipedia.org/wiki/%C4%8Cesk%C3%A9_st%C5%99edoho%C5%99%C3%AD"/>
    <hyperlink ref="K525" r:id="rId1791" tooltip="Benešovská pahorkatina" display="https://cs.wikipedia.org/wiki/Bene%C5%A1ovsk%C3%A1_pahorkatina"/>
    <hyperlink ref="K526" r:id="rId1792" tooltip="Drahanská vrchovina" display="https://cs.wikipedia.org/wiki/Drahansk%C3%A1_vrchovina"/>
    <hyperlink ref="K527" r:id="rId1793" tooltip="Podbeskydská pahorkatina" display="https://cs.wikipedia.org/wiki/Podbeskydsk%C3%A1_pahorkatina"/>
    <hyperlink ref="K528" r:id="rId1794" tooltip="Benešovská pahorkatina" display="https://cs.wikipedia.org/wiki/Bene%C5%A1ovsk%C3%A1_pahorkatina"/>
    <hyperlink ref="K529" r:id="rId1795" tooltip="České středohoří" display="https://cs.wikipedia.org/wiki/%C4%8Cesk%C3%A9_st%C5%99edoho%C5%99%C3%AD"/>
    <hyperlink ref="M520" r:id="rId1796" location="x=16.850833&amp;y=50.045483&amp;z=15&amp;q=50.045483N%2016.850833E&amp;l=16" display="http://www.mapy.cz/ - x=16.850833&amp;y=50.045483&amp;z=15&amp;q=50.045483N%2016.850833E&amp;l=16"/>
    <hyperlink ref="M522" r:id="rId1797" location="x=17.848783&amp;y=49.394183&amp;z=15&amp;q=49.394183N%2017.848783E&amp;l=16" display="http://www.mapy.cz/ - x=17.848783&amp;y=49.394183&amp;z=15&amp;q=49.394183N%2017.848783E&amp;l=16"/>
    <hyperlink ref="M523" r:id="rId1798" location="x=13.934800&amp;y=50.527000&amp;z=15&amp;q=50.527000N%2013.934800E&amp;l=16" display="http://www.mapy.cz/ - x=13.934800&amp;y=50.527000&amp;z=15&amp;q=50.527000N%2013.934800E&amp;l=16"/>
    <hyperlink ref="M524" r:id="rId1799" location="x=14.008900&amp;y=50.570983&amp;z=15&amp;q=50.570983N%2014.008900E&amp;l=16" display="http://www.mapy.cz/ - x=14.008900&amp;y=50.570983&amp;z=15&amp;q=50.570983N%2014.008900E&amp;l=16"/>
    <hyperlink ref="M525" r:id="rId1800" location="x=14.483867&amp;y=49.810133&amp;z=15&amp;q=49.810133N%2014.483867E&amp;l=16" display="http://www.mapy.cz/ - x=14.483867&amp;y=49.810133&amp;z=15&amp;q=49.810133N%2014.483867E&amp;l=16"/>
    <hyperlink ref="M526" r:id="rId1801" location="x=16.573817&amp;y=49.388233&amp;z=15&amp;q=49.388233N%2016.573817E&amp;l=16" display="http://www.mapy.cz/ - x=16.573817&amp;y=49.388233&amp;z=15&amp;q=49.388233N%2016.573817E&amp;l=16"/>
    <hyperlink ref="M527" r:id="rId1802" location="x=18.112400&amp;y=49.583983&amp;z=15&amp;q=49.583983N%2018.112400E&amp;l=16" display="http://www.mapy.cz/ - x=18.112400&amp;y=49.583983&amp;z=15&amp;q=49.583983N%2018.112400E&amp;l=16"/>
    <hyperlink ref="M528" r:id="rId1803" location="x=14.608550&amp;y=49.771633&amp;z=15&amp;q=49.771633N%2014.608550E&amp;l=16" display="http://www.mapy.cz/ - x=14.608550&amp;y=49.771633&amp;z=15&amp;q=49.771633N%2014.608550E&amp;l=16"/>
    <hyperlink ref="M529" r:id="rId1804" location="x=13.977650&amp;y=50.629600&amp;z=15&amp;q=50.629600N%2013.977650E&amp;l=16" display="http://www.mapy.cz/ - x=13.977650&amp;y=50.629600&amp;z=15&amp;q=50.629600N%2013.977650E&amp;l=16"/>
    <hyperlink ref="E521" r:id="rId1805" tooltip="Velký Roudný" display="https://cs.wikipedia.org/wiki/Velk%C3%BD_Roudn%C3%BD"/>
    <hyperlink ref="E524" r:id="rId1806" tooltip="Kubačka" display="https://cs.wikipedia.org/wiki/Kuba%C4%8Dka"/>
    <hyperlink ref="E528" r:id="rId1807" tooltip="Chlum (Benešovská pahorkatina, 506 m)" display="https://cs.wikipedia.org/wiki/Chlum_(Bene%C5%A1ovsk%C3%A1_pahorkatina,_506_m)"/>
    <hyperlink ref="E527" r:id="rId1808" tooltip="Kotouč (Štramberk)"/>
    <hyperlink ref="M521" r:id="rId1809" location="x=17.5226000&amp;y=49.8912000&amp;z=15&amp;q=49.8912000N%2017.5226000E&amp;l=16" display="http://www.mapy.cz/#x=17.5226000&amp;y=49.8912000&amp;z=15&amp;q=49.8912000N%2017.5226000E&amp;l=16"/>
    <hyperlink ref="J527" r:id="rId1810" tooltip="Bílá hora (Podbeskydská pahorkatina)" display="https://cs.wikipedia.org/wiki/B%C3%ADl%C3%A1_hora_(Podbeskydsk%C3%A1_pahorkatina)"/>
    <hyperlink ref="J521" r:id="rId1811" display="https://cs.wikipedia.org/wiki/Slune%C4%8Dn%C3%A1_(N%C3%ADzk%C3%BD_Jesen%C3%ADk)"/>
    <hyperlink ref="J525" r:id="rId1812" tooltip="Neštětická hora" display="https://cs.wikipedia.org/wiki/Ne%C5%A1t%C4%9Btick%C3%A1_hora"/>
    <hyperlink ref="J528" r:id="rId1813" tooltip="Neštětická hora" display="https://cs.wikipedia.org/wiki/Ne%C5%A1t%C4%9Btick%C3%A1_hora"/>
    <hyperlink ref="J522" r:id="rId1814" tooltip="Sochová" display="https://cs.wikipedia.org/wiki/Sochov%C3%A1"/>
    <hyperlink ref="J520" r:id="rId1815" tooltip="Smrk (Rychlebské hory)"/>
    <hyperlink ref="J529" r:id="rId1816" tooltip="Doubravská hora" display="https://cs.wikipedia.org/wiki/Doubravsk%C3%A1_hora"/>
    <hyperlink ref="J524" r:id="rId1817" tooltip="Kletečná" display="https://cs.wikipedia.org/wiki/Klete%C4%8Dn%C3%A1"/>
    <hyperlink ref="H521" r:id="rId1818" display="https://cs.wikipedia.org/wiki/Mal%C3%BD_Roudn%C3%BD"/>
    <hyperlink ref="H525" r:id="rId1819" display="https://cs.wikipedia.org/wiki/Neveklov"/>
    <hyperlink ref="H526" r:id="rId1820" display="https://cs.wikipedia.org/wiki/Z%C3%A1vist_(okres_Blansko)"/>
    <hyperlink ref="H527" r:id="rId1821" display="https://cs.wikipedia.org/wiki/%C5%A0tramberk"/>
    <hyperlink ref="H528" r:id="rId1822" display="https://cs.wikipedia.org/wiki/Ne%C5%A1t%C4%9Btice"/>
    <hyperlink ref="H529" r:id="rId1823" display="https://cs.wikipedia.org/wiki/Such%C3%A9"/>
    <hyperlink ref="K531" r:id="rId1824" tooltip="Vlašimská pahorkatina" display="https://cs.wikipedia.org/wiki/Vla%C5%A1imsk%C3%A1_pahorkatina"/>
    <hyperlink ref="K533" r:id="rId1825" tooltip="Zlatohorská vrchovina" display="https://cs.wikipedia.org/wiki/Zlatohorsk%C3%A1_vrchovina"/>
    <hyperlink ref="K534" r:id="rId1826" tooltip="Benešovská pahorkatina" display="https://cs.wikipedia.org/wiki/Bene%C5%A1ovsk%C3%A1_pahorkatina"/>
    <hyperlink ref="K535" r:id="rId1827" tooltip="Jičínská pahorkatina" display="https://cs.wikipedia.org/wiki/Ji%C4%8D%C3%ADnsk%C3%A1_pahorkatina"/>
    <hyperlink ref="M531" r:id="rId1828" location="x=15.014533&amp;y=49.680900&amp;z=15&amp;q=49.680900N%2015.014533E&amp;l=16" display="http://www.mapy.cz/ - x=15.014533&amp;y=49.680900&amp;z=15&amp;q=49.680900N%2015.014533E&amp;l=16"/>
    <hyperlink ref="M533" r:id="rId1829" location="x=17.598483&amp;y=50.231950&amp;z=15&amp;q=50.231950N%2017.598483E&amp;l=16" display="http://www.mapy.cz/ - x=17.598483&amp;y=50.231950&amp;z=15&amp;q=50.231950N%2017.598483E&amp;l=16"/>
    <hyperlink ref="M534" r:id="rId1830" location="x=14.405933&amp;y=49.827617&amp;z=15&amp;q=49.827617N%2014.405933E&amp;l=16" display="http://www.mapy.cz/ - x=14.405933&amp;y=49.827617&amp;z=15&amp;q=49.827617N%2014.405933E&amp;l=16"/>
    <hyperlink ref="E535" r:id="rId1831" tooltip="Chlum (Hořický hřbet)" display="https://cs.wikipedia.org/wiki/Chlum_(Ho%C5%99ick%C3%BD_h%C5%99bet)"/>
    <hyperlink ref="K532" r:id="rId1832" tooltip="Benešovská pahorkatina" display="https://cs.wikipedia.org/wiki/Bene%C5%A1ovsk%C3%A1_pahorkatina"/>
    <hyperlink ref="M532" r:id="rId1833" location="x=14.3764333&amp;y=49.7645500&amp;z=15&amp;q=49.7645500N%2014.3764333E&amp;l=16" display="http://www.mapy.cz/#x=14.3764333&amp;y=49.7645500&amp;z=15&amp;q=49.7645500N%2014.3764333E&amp;l=16"/>
    <hyperlink ref="M535" r:id="rId1834" location="x=15.5683000&amp;y=50.3944000&amp;z=15&amp;q=50.3944000N%2015.5683000E&amp;l=16" display="http://www.mapy.cz/#x=15.5683000&amp;y=50.3944000&amp;z=15&amp;q=50.3944000N%2015.5683000E&amp;l=16"/>
    <hyperlink ref="J535" r:id="rId1835" display="https://cs.wikipedia.org/wiki/Maxinec"/>
    <hyperlink ref="J530" r:id="rId1836" tooltip="Mravenečník (Hrubý Jeseník)" display="https://cs.wikipedia.org/wiki/Mravene%C4%8Dn%C3%ADk_(Hrub%C3%BD_Jesen%C3%ADk)"/>
    <hyperlink ref="H531" r:id="rId1837" display="https://cs.wikipedia.org/wiki/Borovnice_(okres_Bene%C5%A1ov)"/>
    <hyperlink ref="H532" r:id="rId1838" display="https://cs.wikipedia.org/wiki/Prost%C5%99edn%C3%AD_Lhota"/>
    <hyperlink ref="H533" r:id="rId1839" display="https://cs.wikipedia.org/wiki/T%C5%99eme%C5%A1n%C3%A1"/>
    <hyperlink ref="H534" r:id="rId1840" display="https://cs.wikipedia.org/wiki/Z%C3%A1born%C3%A1_Lhota"/>
    <hyperlink ref="H535" r:id="rId1841" display="https://cs.wikipedia.org/wiki/Dachovy"/>
    <hyperlink ref="K537" r:id="rId1842" tooltip="Broumovská vrchovina" display="https://cs.wikipedia.org/wiki/Broumovsk%C3%A1_vrchovina"/>
    <hyperlink ref="K538" r:id="rId1843" tooltip="Šumavské podhůří" display="https://cs.wikipedia.org/wiki/%C5%A0umavsk%C3%A9_podh%C5%AF%C5%99%C3%AD"/>
    <hyperlink ref="K539" r:id="rId1844" tooltip="Javořická vrchovina" display="https://cs.wikipedia.org/wiki/Javo%C5%99ick%C3%A1_vrchovina"/>
    <hyperlink ref="K540" r:id="rId1845" tooltip="Doupovské hory" display="https://cs.wikipedia.org/wiki/Doupovsk%C3%A9_hory"/>
    <hyperlink ref="K541" r:id="rId1846" tooltip="Slavkovský les" display="https://cs.wikipedia.org/wiki/Slavkovsk%C3%BD_les"/>
    <hyperlink ref="K544" r:id="rId1847" tooltip="Brdská vrchovina" display="https://cs.wikipedia.org/wiki/Brdsk%C3%A1_vrchovina"/>
    <hyperlink ref="K545" r:id="rId1848" tooltip="České středohoří" display="https://cs.wikipedia.org/wiki/%C4%8Cesk%C3%A9_st%C5%99edoho%C5%99%C3%AD"/>
    <hyperlink ref="M537" r:id="rId1849" location="x=15.998050&amp;y=50.668550&amp;z=15&amp;q=50.668550N%2015.998050E&amp;l=16" display="http://www.mapy.cz/ - x=15.998050&amp;y=50.668550&amp;z=15&amp;q=50.668550N%2015.998050E&amp;l=16"/>
    <hyperlink ref="M536" r:id="rId1850" location="x=13.919750&amp;y=48.938783&amp;z=15&amp;q=48.938783N%2013.919750E&amp;l=16" display="http://www.mapy.cz/ - x=13.919750&amp;y=48.938783&amp;z=15&amp;q=48.938783N%2013.919750E&amp;l=16"/>
    <hyperlink ref="M538" r:id="rId1851" location="x=14.336333&amp;y=48.776267&amp;z=15&amp;q=48.776267N%2014.336333E&amp;l=16" display="http://www.mapy.cz/ - x=14.336333&amp;y=48.776267&amp;z=15&amp;q=48.776267N%2014.336333E&amp;l=16"/>
    <hyperlink ref="M539" r:id="rId1852" location="x=15.337500&amp;y=49.154467&amp;z=15&amp;q=49.154467N%2015.337500E&amp;l=16" display="http://www.mapy.cz/ - x=15.337500&amp;y=49.154467&amp;z=15&amp;q=49.154467N%2015.337500E&amp;l=16"/>
    <hyperlink ref="M540" r:id="rId1853" location="x=13.149650&amp;y=50.270000&amp;z=15&amp;q=50.270000N%2013.149650E&amp;l=16" display="http://www.mapy.cz/ - x=13.149650&amp;y=50.270000&amp;z=15&amp;q=50.270000N%2013.149650E&amp;l=16"/>
    <hyperlink ref="M541" r:id="rId1854" location="x=12.963767&amp;y=50.205600&amp;z=15&amp;q=50.205600N%2012.963767E&amp;l=16" display="http://www.mapy.cz/ - x=12.963767&amp;y=50.205600&amp;z=15&amp;q=50.205600N%2012.963767E&amp;l=16"/>
    <hyperlink ref="M545" r:id="rId1855" location="x=14.284483&amp;y=50.793867&amp;z=15&amp;q=50.793867N%2014.284483E&amp;l=16" display="http://www.mapy.cz/ - x=14.284483&amp;y=50.793867&amp;z=15&amp;q=50.793867N%2014.284483E&amp;l=16"/>
    <hyperlink ref="E541" r:id="rId1856" tooltip="Andělská hora (Slavkovský les)" display="https://cs.wikipedia.org/wiki/And%C4%9Blsk%C3%A1_hora_(Slavkovsk%C3%BD_les)"/>
    <hyperlink ref="E545" r:id="rId1857" tooltip="Popovičský vrch" display="https://cs.wikipedia.org/wiki/Popovi%C4%8Dsk%C3%BD_vrch"/>
    <hyperlink ref="E539" r:id="rId1858" tooltip="Hradisko (Javořická vrchovina)"/>
    <hyperlink ref="K543" r:id="rId1859" tooltip="Javořická vrchovina" display="https://cs.wikipedia.org/wiki/Javo%C5%99ick%C3%A1_vrchovina"/>
    <hyperlink ref="E542" r:id="rId1860" tooltip="Hrby"/>
    <hyperlink ref="K542" r:id="rId1861" tooltip="Benešovská pahorkatina" display="https://cs.wikipedia.org/wiki/Bene%C5%A1ovsk%C3%A1_pahorkatina"/>
    <hyperlink ref="M543" r:id="rId1862" location="x=14.9888667&amp;y=49.0304167&amp;z=15&amp;q=49.0304167N%2014.9888667E&amp;l=16" display="http://www.mapy.cz/#x=14.9888667&amp;y=49.0304167&amp;z=15&amp;q=49.0304167N%2014.9888667E&amp;l=16"/>
    <hyperlink ref="M542" r:id="rId1863" location="x=14.2531333&amp;y=49.5654833&amp;z=15&amp;q=49.5654833N%2014.2531333E&amp;l=16" display="http://www.mapy.cz/#x=14.2531333&amp;y=49.5654833&amp;z=15&amp;q=49.5654833N%2014.2531333E&amp;l=16"/>
    <hyperlink ref="J537" r:id="rId1864" display="https://cs.wikipedia.org/wiki/Kr%C3%A1loveck%C3%BD_%C5%A0pi%C4%8D%C3%A1k"/>
    <hyperlink ref="J539" r:id="rId1865" tooltip="Javořice" display="https://cs.wikipedia.org/wiki/Javo%C5%99ice"/>
    <hyperlink ref="J538" r:id="rId1866" tooltip="Poluška" display="https://cs.wikipedia.org/wiki/Polu%C5%A1ka"/>
    <hyperlink ref="J536" r:id="rId1867" tooltip="Bobík (Šumava)" display="https://cs.wikipedia.org/wiki/Bob%C3%ADk_(%C5%A0umava)"/>
    <hyperlink ref="J545" r:id="rId1868" display="https://cs.wikipedia.org/wiki/Dobrn%C3%A1_(%C4%8Cesk%C3%A9_st%C5%99edoho%C5%99%C3%AD)"/>
    <hyperlink ref="J544" r:id="rId1869" display="https://cs.wikipedia.org/wiki/Ple%C5%A1ivec_(Brdsk%C3%A1_vrchovina)"/>
    <hyperlink ref="H536" r:id="rId1870" display="https://cs.wikipedia.org/wiki/Volary"/>
    <hyperlink ref="H537" r:id="rId1871" display="https://cs.wikipedia.org/wiki/Kr%C3%A1loveck%C3%BD_%C5%A0pi%C4%8D%C3%A1k"/>
    <hyperlink ref="H538" r:id="rId1872" display="https://cs.wikipedia.org/wiki/P%C5%99%C3%ADdol%C3%AD"/>
    <hyperlink ref="H539" r:id="rId1873" display="https://cs.wikipedia.org/wiki/Sumrakov"/>
    <hyperlink ref="H540" r:id="rId1874" display="https://cs.wikipedia.org/wiki/Podbo%C5%99ansk%C3%BD_Rohozec"/>
    <hyperlink ref="H543" r:id="rId1875" display="https://cs.wikipedia.org/wiki/Nov%C3%A1_Ves_(%C4%8C%C3%ADm%C4%9B%C5%99)"/>
    <hyperlink ref="H544" r:id="rId1876" display="https://cs.wikipedia.org/wiki/Felbabka"/>
    <hyperlink ref="K554" r:id="rId1877" tooltip="Šluknovská pahorkatina" display="https://cs.wikipedia.org/wiki/%C5%A0luknovsk%C3%A1_pahorkatina"/>
    <hyperlink ref="K556" r:id="rId1878" tooltip="Ralská pahorkatina" display="https://cs.wikipedia.org/wiki/Ralsk%C3%A1_pahorkatina"/>
    <hyperlink ref="K557" r:id="rId1879" tooltip="Ralská pahorkatina" display="https://cs.wikipedia.org/wiki/Ralsk%C3%A1_pahorkatina"/>
    <hyperlink ref="K555" r:id="rId1880" tooltip="Křivoklátská vrchovina" display="https://cs.wikipedia.org/wiki/K%C5%99ivokl%C3%A1tsk%C3%A1_vrchovina"/>
    <hyperlink ref="K550" r:id="rId1881" tooltip="Křižanovská vrchovina" display="https://cs.wikipedia.org/wiki/K%C5%99i%C5%BEanovsk%C3%A1_vrchovina"/>
    <hyperlink ref="K553" r:id="rId1882" tooltip="Táborská pahorkatina" display="https://cs.wikipedia.org/wiki/T%C3%A1borsk%C3%A1_pahorkatina"/>
    <hyperlink ref="K558" r:id="rId1883" tooltip="Litenčická pahorkatina" display="https://cs.wikipedia.org/wiki/Liten%C4%8Dick%C3%A1_pahorkatina"/>
    <hyperlink ref="K559" r:id="rId1884" tooltip="Ralská pahorkatina" display="https://cs.wikipedia.org/wiki/Ralsk%C3%A1_pahorkatina"/>
    <hyperlink ref="M554" r:id="rId1885" location="x=14.405483&amp;y=50.997283&amp;z=15&amp;q=50.997283N%2014.405483E&amp;l=16" display="http://www.mapy.cz/ - x=14.405483&amp;y=50.997283&amp;z=15&amp;q=50.997283N%2014.405483E&amp;l=16"/>
    <hyperlink ref="M556" r:id="rId1886" location="x=14.606200&amp;y=50.759767&amp;z=15&amp;q=50.759767N%2014.606200E&amp;l=16" display="http://www.mapy.cz/ - x=14.606200&amp;y=50.759767&amp;z=15&amp;q=50.759767N%2014.606200E&amp;l=16"/>
    <hyperlink ref="M557" r:id="rId1887" location="x=14.702383&amp;y=50.593467&amp;z=15&amp;q=50.593467N%2014.702383E&amp;l=16" display="http://www.mapy.cz/ - x=14.702383&amp;y=50.593467&amp;z=15&amp;q=50.593467N%2014.702383E&amp;l=16"/>
    <hyperlink ref="M555" r:id="rId1888" location="x=13.736317&amp;y=49.935200&amp;z=15&amp;q=49.935200N%2013.736317E&amp;l=16" display="http://www.mapy.cz/ - x=13.736317&amp;y=49.935200&amp;z=15&amp;q=49.935200N%2013.736317E&amp;l=16"/>
    <hyperlink ref="M550" r:id="rId1889" location="x=16.057717&amp;y=49.417333&amp;z=15&amp;q=49.417333N%2016.057717E&amp;l=16" display="http://www.mapy.cz/ - x=16.057717&amp;y=49.417333&amp;z=15&amp;q=49.417333N%2016.057717E&amp;l=16"/>
    <hyperlink ref="M553" r:id="rId1890" location="x=14.638667&amp;y=49.304583&amp;z=15&amp;q=49.304583N%2014.638667E&amp;l=16" display="http://www.mapy.cz/ - x=14.638667&amp;y=49.304583&amp;z=15&amp;q=49.304583N%2014.638667E&amp;l=16"/>
    <hyperlink ref="M558" r:id="rId1891" location="x=16.984433&amp;y=49.197400&amp;z=15&amp;q=49.197400N%2016.984433E&amp;l=16" display="http://www.mapy.cz/ - x=16.984433&amp;y=49.197400&amp;z=15&amp;q=49.197400N%2016.984433E&amp;l=16"/>
    <hyperlink ref="M559" r:id="rId1892" location="x=14.570550&amp;y=50.638417&amp;z=15&amp;q=50.638417N%2014.570550E&amp;l=16" display="http://www.mapy.cz/ - x=14.570550&amp;y=50.638417&amp;z=15&amp;q=50.638417N%2014.570550E&amp;l=16"/>
    <hyperlink ref="E556" r:id="rId1893" tooltip="Strážný (Ralská pahorkatina, 492 m)" display="https://cs.wikipedia.org/wiki/Str%C3%A1%C5%BEn%C3%BD_(Ralsk%C3%A1_pahorkatina,_492_m)"/>
    <hyperlink ref="E557" r:id="rId1894" tooltip="Pecopala" display="https://cs.wikipedia.org/wiki/Pecopala"/>
    <hyperlink ref="E559" r:id="rId1895" tooltip="Kraví hora (Provodínské kameny)" display="https://cs.wikipedia.org/wiki/Krav%C3%AD_hora_(Provod%C3%ADnsk%C3%A9_kameny)"/>
    <hyperlink ref="E555" r:id="rId1896" tooltip="Lípa (Křivoklátská vrchovina)"/>
    <hyperlink ref="E554" r:id="rId1897" tooltip="Partyzánský vrch" display="https://cs.wikipedia.org/wiki/Partyz%C3%A1nsk%C3%BD_vrch"/>
    <hyperlink ref="K552" r:id="rId1898" tooltip="Táborská pahorkatina" display="https://cs.wikipedia.org/wiki/T%C3%A1borsk%C3%A1_pahorkatina"/>
    <hyperlink ref="K551" r:id="rId1899" tooltip="Podorlická pahorkatina" display="https://cs.wikipedia.org/wiki/Podorlick%C3%A1_pahorkatina"/>
    <hyperlink ref="M552" r:id="rId1900" location="x=14.4447167&amp;y=49.0977667&amp;z=15&amp;q=49.0977667N%2014.4447167E&amp;l=16" display="http://www.mapy.cz/#x=14.4447167&amp;y=49.0977667&amp;z=15&amp;q=49.0977667N%2014.4447167E&amp;l=16"/>
    <hyperlink ref="M551" r:id="rId1901" location="x=16.6271667&amp;y=49.5860333&amp;z=15&amp;q=49.5860333N%2016.6271667E&amp;l=16" display="http://www.mapy.cz/#x=16.6271667&amp;y=49.5860333&amp;z=15&amp;q=49.5860333N%2016.6271667E&amp;l=16"/>
    <hyperlink ref="J554" r:id="rId1902" tooltip="Hrazený" display="https://cs.wikipedia.org/wiki/Hrazen%C3%BD"/>
    <hyperlink ref="J555" r:id="rId1903" tooltip="Sirská hora" display="https://cs.wikipedia.org/wiki/Sirsk%C3%A1_hora"/>
    <hyperlink ref="J553" r:id="rId1904" tooltip="Čermákův vrch (rozhledna)" display="https://cs.wikipedia.org/wiki/%C4%8Cerm%C3%A1k%C5%AFv_vrch_(rozhledna)"/>
    <hyperlink ref="J557" r:id="rId1905" tooltip="Dub (Ralská pahorkatina)" display="https://cs.wikipedia.org/wiki/Dub_(Ralsk%C3%A1_pahorkatina)"/>
    <hyperlink ref="J556" r:id="rId1906" tooltip="Ortel (Cvikovská pahorkatina)" display="https://cs.wikipedia.org/wiki/Ortel_(Cvikovsk%C3%A1_pahorkatina)"/>
    <hyperlink ref="J559" r:id="rId1907" tooltip="Lysá skála" display="https://cs.wikipedia.org/wiki/Lys%C3%A1_sk%C3%A1la"/>
    <hyperlink ref="J549" r:id="rId1908" tooltip="Velká Tisová" display="https://cs.wikipedia.org/wiki/Velk%C3%A1_Tisov%C3%A1"/>
    <hyperlink ref="J546" r:id="rId1909" tooltip="Nekras" display="https://cs.wikipedia.org/wiki/Nekras"/>
    <hyperlink ref="J548" r:id="rId1910" tooltip="Třemšín" display="https://cs.wikipedia.org/wiki/T%C5%99em%C5%A1%C3%ADn"/>
    <hyperlink ref="J551" r:id="rId1911" tooltip="Vlkov (Svitavská pahorkatina)" display="https://cs.wikipedia.org/wiki/Vlkov_(Svitavsk%C3%A1_pahorkatina)"/>
    <hyperlink ref="H547" r:id="rId1912" display="https://cs.wikipedia.org/wiki/Vacov"/>
    <hyperlink ref="H548" r:id="rId1913" display="https://cs.wikipedia.org/wiki/Tok_(Brdsk%C3%A1_vrchovina)"/>
    <hyperlink ref="H550" r:id="rId1914" display="https://cs.wikipedia.org/wiki/Sklen%C3%A9_nad_Oslavou"/>
    <hyperlink ref="H553" r:id="rId1915" display="https://cs.wikipedia.org/wiki/Sob%C4%9Bslav"/>
    <hyperlink ref="H556" r:id="rId1916" display="https://cs.wikipedia.org/wiki/Kl%C3%AD%C4%8D_(Lu%C5%BEick%C3%A9_hory)"/>
    <hyperlink ref="H557" r:id="rId1917" display="https://cs.wikipedia.org/wiki/Dub_(Ralsk%C3%A1_pahorkatina)"/>
    <hyperlink ref="H558" r:id="rId1918" display="https://cs.wikipedia.org/wiki/Brankovice"/>
    <hyperlink ref="H559" r:id="rId1919" display="https://cs.wikipedia.org/wiki/Srn%C3%AD_u_%C4%8Cesk%C3%A9_L%C3%ADpy"/>
  </hyperlinks>
  <pageMargins left="0.31496062992125984" right="0.19685039370078741" top="0.19685039370078741" bottom="0.19685039370078741" header="0.31496062992125984" footer="0.31496062992125984"/>
  <pageSetup paperSize="9" scale="77" fitToHeight="6" orientation="portrait" r:id="rId1920"/>
  <drawing r:id="rId1921"/>
  <legacyDrawing r:id="rId192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693"/>
  <sheetViews>
    <sheetView showGridLines="0" topLeftCell="B1" workbookViewId="0">
      <pane ySplit="2" topLeftCell="A3" activePane="bottomLeft" state="frozen"/>
      <selection activeCell="B1" sqref="B1"/>
      <selection pane="bottomLeft"/>
    </sheetView>
  </sheetViews>
  <sheetFormatPr defaultRowHeight="10.5"/>
  <cols>
    <col min="1" max="1" width="2.83203125" style="29" hidden="1" customWidth="1"/>
    <col min="2" max="2" width="5.33203125" style="4" customWidth="1"/>
    <col min="3" max="3" width="5.6640625" style="4" hidden="1" customWidth="1"/>
    <col min="4" max="4" width="11.1640625" style="4" hidden="1" customWidth="1"/>
    <col min="5" max="5" width="18" style="30" customWidth="1"/>
    <col min="6" max="7" width="7.5" style="29" customWidth="1"/>
    <col min="8" max="8" width="22.1640625" style="29" hidden="1" customWidth="1"/>
    <col min="9" max="9" width="9" style="4" customWidth="1"/>
    <col min="10" max="10" width="14" style="30" hidden="1" customWidth="1"/>
    <col min="11" max="11" width="25.83203125" style="6" customWidth="1"/>
    <col min="12" max="12" width="4.83203125" style="6" customWidth="1"/>
    <col min="13" max="13" width="22.6640625" style="6" customWidth="1"/>
    <col min="14" max="14" width="10.83203125" style="29" customWidth="1"/>
    <col min="15" max="15" width="49.1640625" style="3" customWidth="1"/>
    <col min="16" max="19" width="5.83203125" style="29" hidden="1" customWidth="1"/>
    <col min="20" max="16384" width="9.33203125" style="29"/>
  </cols>
  <sheetData>
    <row r="1" spans="2:19" s="7" customFormat="1" ht="29.1" customHeight="1">
      <c r="B1" s="62" t="s">
        <v>1731</v>
      </c>
      <c r="C1" s="62"/>
      <c r="D1" s="62"/>
      <c r="E1" s="63"/>
      <c r="F1" s="63"/>
      <c r="G1" s="63"/>
      <c r="H1" s="63"/>
      <c r="I1" s="63"/>
      <c r="J1" s="63"/>
      <c r="K1" s="63"/>
      <c r="L1" s="54"/>
      <c r="O1" s="31" t="str">
        <f ca="1">"© 2016"&amp;IF(YEAR(TODAY())&gt;2016,"-"&amp;YEAR(TODAY()),"")&amp;" Ultratisícovky.cz"</f>
        <v>© 2016-2020 Ultratisícovky.cz</v>
      </c>
    </row>
    <row r="2" spans="2:19" ht="21">
      <c r="B2" s="8" t="s">
        <v>0</v>
      </c>
      <c r="C2" s="64" t="s">
        <v>2762</v>
      </c>
      <c r="D2" s="64" t="s">
        <v>2763</v>
      </c>
      <c r="E2" s="9" t="s">
        <v>252</v>
      </c>
      <c r="F2" s="10" t="s">
        <v>1254</v>
      </c>
      <c r="G2" s="11" t="s">
        <v>1255</v>
      </c>
      <c r="H2" s="12" t="s">
        <v>1256</v>
      </c>
      <c r="I2" s="11" t="s">
        <v>1308</v>
      </c>
      <c r="J2" s="12" t="s">
        <v>1263</v>
      </c>
      <c r="K2" s="13" t="s">
        <v>1257</v>
      </c>
      <c r="L2" s="11" t="s">
        <v>1680</v>
      </c>
      <c r="M2" s="32" t="s">
        <v>1679</v>
      </c>
      <c r="N2" s="8" t="s">
        <v>1258</v>
      </c>
      <c r="O2" s="14" t="s">
        <v>1259</v>
      </c>
      <c r="P2" s="15" t="s">
        <v>1260</v>
      </c>
      <c r="Q2" s="15" t="s">
        <v>1260</v>
      </c>
      <c r="R2" s="15" t="s">
        <v>1261</v>
      </c>
      <c r="S2" s="15" t="s">
        <v>1261</v>
      </c>
    </row>
    <row r="3" spans="2:19">
      <c r="B3" s="38">
        <f t="shared" ref="B3:B66" si="0">ROW()-ROW($B$2)</f>
        <v>1</v>
      </c>
      <c r="C3" s="67">
        <v>35</v>
      </c>
      <c r="D3" s="68" t="s">
        <v>2761</v>
      </c>
      <c r="E3" s="60" t="s">
        <v>1732</v>
      </c>
      <c r="F3" s="41">
        <v>1603</v>
      </c>
      <c r="G3" s="42">
        <f>$F3-406</f>
        <v>1197</v>
      </c>
      <c r="H3" s="57" t="s">
        <v>1786</v>
      </c>
      <c r="I3" s="43">
        <v>289.60000000000002</v>
      </c>
      <c r="J3" s="61" t="s">
        <v>1870</v>
      </c>
      <c r="K3" s="44" t="s">
        <v>1</v>
      </c>
      <c r="L3" s="39" t="s">
        <v>1688</v>
      </c>
      <c r="M3" s="40" t="s">
        <v>1906</v>
      </c>
      <c r="N3" s="17"/>
      <c r="O3" s="18"/>
      <c r="P3" s="19">
        <f t="shared" ref="P3:P66" si="1">IF(R3=0,VALUE(MID(M3,14,2))+VALUE(MID(M3,18,2))/60+VALUE(MID(M3,21,3))/1000/60,0)</f>
        <v>0</v>
      </c>
      <c r="Q3" s="19">
        <f t="shared" ref="Q3:Q66" si="2">IF(R3=0,VALUE(MID(M3,2,2))+VALUE(MID(M3,6,2))/60+VALUE(MID(M3,9,3))/1000/60,0)</f>
        <v>0</v>
      </c>
      <c r="R3" s="19">
        <f t="shared" ref="R3:R66" si="3">IF(N3="",VALUE(MID(M3,14,2))+VALUE(MID(M3,18,2))/60+VALUE(MID(M3,21,3))/1000/60,0)</f>
        <v>15.739666666666666</v>
      </c>
      <c r="S3" s="19">
        <f t="shared" ref="S3:S66" si="4">IF(N3="",VALUE(MID(M3,2,2))+VALUE(MID(M3,6,2))/60+VALUE(MID(M3,9,3))/1000/60,0)</f>
        <v>50.736016666666664</v>
      </c>
    </row>
    <row r="4" spans="2:19">
      <c r="B4" s="20">
        <f t="shared" si="0"/>
        <v>2</v>
      </c>
      <c r="C4" s="66">
        <v>39</v>
      </c>
      <c r="D4" s="65" t="s">
        <v>2760</v>
      </c>
      <c r="E4" s="45" t="s">
        <v>1735</v>
      </c>
      <c r="F4" s="46">
        <v>1491</v>
      </c>
      <c r="G4" s="47">
        <f>$F4-508</f>
        <v>983</v>
      </c>
      <c r="H4" s="48" t="s">
        <v>1787</v>
      </c>
      <c r="I4" s="49">
        <v>127.8</v>
      </c>
      <c r="J4" s="59" t="s">
        <v>1732</v>
      </c>
      <c r="K4" s="50" t="s">
        <v>2</v>
      </c>
      <c r="L4" s="34" t="s">
        <v>1683</v>
      </c>
      <c r="M4" s="36" t="s">
        <v>1907</v>
      </c>
      <c r="N4" s="22"/>
      <c r="O4" s="21"/>
      <c r="P4" s="19">
        <f t="shared" si="1"/>
        <v>0</v>
      </c>
      <c r="Q4" s="19">
        <f t="shared" si="2"/>
        <v>0</v>
      </c>
      <c r="R4" s="19">
        <f t="shared" si="3"/>
        <v>17.230966666666664</v>
      </c>
      <c r="S4" s="19">
        <f t="shared" si="4"/>
        <v>50.083066666666667</v>
      </c>
    </row>
    <row r="5" spans="2:19">
      <c r="B5" s="20">
        <f t="shared" si="0"/>
        <v>3</v>
      </c>
      <c r="C5" s="66">
        <v>1</v>
      </c>
      <c r="D5" s="65" t="s">
        <v>2759</v>
      </c>
      <c r="E5" s="45" t="s">
        <v>3</v>
      </c>
      <c r="F5" s="46">
        <v>1324</v>
      </c>
      <c r="G5" s="47">
        <f>$F5-555</f>
        <v>769</v>
      </c>
      <c r="H5" s="48" t="s">
        <v>1788</v>
      </c>
      <c r="I5" s="49">
        <v>54.3</v>
      </c>
      <c r="J5" s="59" t="s">
        <v>1871</v>
      </c>
      <c r="K5" s="50" t="s">
        <v>4</v>
      </c>
      <c r="L5" s="34" t="s">
        <v>1683</v>
      </c>
      <c r="M5" s="36" t="s">
        <v>2758</v>
      </c>
      <c r="N5" s="22"/>
      <c r="O5" s="21"/>
      <c r="P5" s="19">
        <f t="shared" si="1"/>
        <v>0</v>
      </c>
      <c r="Q5" s="19">
        <f t="shared" si="2"/>
        <v>0</v>
      </c>
      <c r="R5" s="19">
        <f t="shared" si="3"/>
        <v>18.447283333333335</v>
      </c>
      <c r="S5" s="19">
        <f t="shared" si="4"/>
        <v>49.545983333333332</v>
      </c>
    </row>
    <row r="6" spans="2:19">
      <c r="B6" s="20">
        <f t="shared" si="0"/>
        <v>4</v>
      </c>
      <c r="C6" s="66">
        <v>120</v>
      </c>
      <c r="D6" s="65" t="s">
        <v>2757</v>
      </c>
      <c r="E6" s="45" t="s">
        <v>1750</v>
      </c>
      <c r="F6" s="46">
        <v>1244</v>
      </c>
      <c r="G6" s="47">
        <f>$F6-496</f>
        <v>748</v>
      </c>
      <c r="H6" s="48" t="s">
        <v>1789</v>
      </c>
      <c r="I6" s="49">
        <v>133</v>
      </c>
      <c r="J6" s="59" t="s">
        <v>5</v>
      </c>
      <c r="K6" s="50" t="s">
        <v>6</v>
      </c>
      <c r="L6" s="34" t="s">
        <v>1685</v>
      </c>
      <c r="M6" s="36" t="s">
        <v>1908</v>
      </c>
      <c r="N6" s="22"/>
      <c r="O6" s="21"/>
      <c r="P6" s="19">
        <f t="shared" si="1"/>
        <v>0</v>
      </c>
      <c r="Q6" s="19">
        <f t="shared" si="2"/>
        <v>0</v>
      </c>
      <c r="R6" s="19">
        <f t="shared" si="3"/>
        <v>12.967650000000001</v>
      </c>
      <c r="S6" s="19">
        <f t="shared" si="4"/>
        <v>50.396433333333334</v>
      </c>
    </row>
    <row r="7" spans="2:19">
      <c r="B7" s="20">
        <f t="shared" si="0"/>
        <v>5</v>
      </c>
      <c r="C7" s="66">
        <v>45</v>
      </c>
      <c r="D7" s="65" t="s">
        <v>2756</v>
      </c>
      <c r="E7" s="45" t="s">
        <v>1738</v>
      </c>
      <c r="F7" s="46">
        <v>1423</v>
      </c>
      <c r="G7" s="47">
        <f>$F7-759</f>
        <v>664</v>
      </c>
      <c r="H7" s="48" t="s">
        <v>1790</v>
      </c>
      <c r="I7" s="49">
        <v>30</v>
      </c>
      <c r="J7" s="59" t="s">
        <v>1735</v>
      </c>
      <c r="K7" s="50" t="s">
        <v>1738</v>
      </c>
      <c r="L7" s="34" t="s">
        <v>1684</v>
      </c>
      <c r="M7" s="36" t="s">
        <v>1909</v>
      </c>
      <c r="N7" s="22"/>
      <c r="O7" s="21"/>
      <c r="P7" s="19">
        <f t="shared" si="1"/>
        <v>0</v>
      </c>
      <c r="Q7" s="19">
        <f t="shared" si="2"/>
        <v>0</v>
      </c>
      <c r="R7" s="19">
        <f t="shared" si="3"/>
        <v>16.847549999999998</v>
      </c>
      <c r="S7" s="19">
        <f t="shared" si="4"/>
        <v>50.207500000000003</v>
      </c>
    </row>
    <row r="8" spans="2:19">
      <c r="B8" s="20">
        <f t="shared" si="0"/>
        <v>6</v>
      </c>
      <c r="C8" s="66">
        <v>1002</v>
      </c>
      <c r="D8" s="65" t="s">
        <v>2755</v>
      </c>
      <c r="E8" s="45" t="s">
        <v>7</v>
      </c>
      <c r="F8" s="46">
        <v>837</v>
      </c>
      <c r="G8" s="47">
        <f>$F8-217</f>
        <v>620</v>
      </c>
      <c r="H8" s="48" t="s">
        <v>1310</v>
      </c>
      <c r="I8" s="49">
        <v>20.2</v>
      </c>
      <c r="J8" s="59" t="s">
        <v>8</v>
      </c>
      <c r="K8" s="50" t="s">
        <v>9</v>
      </c>
      <c r="L8" s="34" t="s">
        <v>1681</v>
      </c>
      <c r="M8" s="36" t="s">
        <v>10</v>
      </c>
      <c r="N8" s="22"/>
      <c r="O8" s="21"/>
      <c r="P8" s="19">
        <f t="shared" si="1"/>
        <v>0</v>
      </c>
      <c r="Q8" s="19">
        <f t="shared" si="2"/>
        <v>0</v>
      </c>
      <c r="R8" s="19">
        <f t="shared" si="3"/>
        <v>13.9314</v>
      </c>
      <c r="S8" s="19">
        <f t="shared" si="4"/>
        <v>50.5548</v>
      </c>
    </row>
    <row r="9" spans="2:19">
      <c r="B9" s="20">
        <f t="shared" si="0"/>
        <v>7</v>
      </c>
      <c r="C9" s="66">
        <v>2</v>
      </c>
      <c r="D9" s="65" t="s">
        <v>2754</v>
      </c>
      <c r="E9" s="45" t="s">
        <v>11</v>
      </c>
      <c r="F9" s="46">
        <v>1276.5999999999999</v>
      </c>
      <c r="G9" s="47">
        <f>$F9-685</f>
        <v>591.59999999999991</v>
      </c>
      <c r="H9" s="48" t="s">
        <v>1791</v>
      </c>
      <c r="I9" s="49">
        <v>6.8</v>
      </c>
      <c r="J9" s="59" t="s">
        <v>3</v>
      </c>
      <c r="K9" s="50" t="s">
        <v>4</v>
      </c>
      <c r="L9" s="34" t="s">
        <v>1683</v>
      </c>
      <c r="M9" s="36" t="s">
        <v>2753</v>
      </c>
      <c r="N9" s="22"/>
      <c r="O9" s="21"/>
      <c r="P9" s="19">
        <f t="shared" si="1"/>
        <v>0</v>
      </c>
      <c r="Q9" s="19">
        <f t="shared" si="2"/>
        <v>0</v>
      </c>
      <c r="R9" s="19">
        <f t="shared" si="3"/>
        <v>18.370516666666667</v>
      </c>
      <c r="S9" s="19">
        <f t="shared" si="4"/>
        <v>49.508216666666669</v>
      </c>
    </row>
    <row r="10" spans="2:19">
      <c r="B10" s="20">
        <f t="shared" si="0"/>
        <v>8</v>
      </c>
      <c r="C10" s="66">
        <v>213</v>
      </c>
      <c r="D10" s="65" t="s">
        <v>2752</v>
      </c>
      <c r="E10" s="45" t="s">
        <v>1762</v>
      </c>
      <c r="F10" s="46">
        <v>1115.8</v>
      </c>
      <c r="G10" s="47">
        <f>$F10-529</f>
        <v>586.79999999999995</v>
      </c>
      <c r="H10" s="48" t="s">
        <v>1792</v>
      </c>
      <c r="I10" s="49">
        <v>29.1</v>
      </c>
      <c r="J10" s="59" t="s">
        <v>1872</v>
      </c>
      <c r="K10" s="50" t="s">
        <v>12</v>
      </c>
      <c r="L10" s="34" t="s">
        <v>1688</v>
      </c>
      <c r="M10" s="36" t="s">
        <v>2751</v>
      </c>
      <c r="N10" s="22"/>
      <c r="O10" s="21"/>
      <c r="P10" s="19">
        <f t="shared" si="1"/>
        <v>0</v>
      </c>
      <c r="Q10" s="19">
        <f t="shared" si="2"/>
        <v>0</v>
      </c>
      <c r="R10" s="19">
        <f t="shared" si="3"/>
        <v>16.397849999999998</v>
      </c>
      <c r="S10" s="19">
        <f t="shared" si="4"/>
        <v>50.301616666666661</v>
      </c>
    </row>
    <row r="11" spans="2:19">
      <c r="B11" s="20">
        <f t="shared" si="0"/>
        <v>9</v>
      </c>
      <c r="C11" s="66">
        <v>982</v>
      </c>
      <c r="D11" s="65" t="s">
        <v>2750</v>
      </c>
      <c r="E11" s="45" t="s">
        <v>13</v>
      </c>
      <c r="F11" s="46">
        <v>970</v>
      </c>
      <c r="G11" s="47">
        <f>$F11-399.6</f>
        <v>570.4</v>
      </c>
      <c r="H11" s="48" t="s">
        <v>1264</v>
      </c>
      <c r="I11" s="49">
        <v>28.1</v>
      </c>
      <c r="J11" s="59" t="s">
        <v>14</v>
      </c>
      <c r="K11" s="50" t="s">
        <v>15</v>
      </c>
      <c r="L11" s="34" t="s">
        <v>1682</v>
      </c>
      <c r="M11" s="36" t="s">
        <v>16</v>
      </c>
      <c r="N11" s="22"/>
      <c r="O11" s="21"/>
      <c r="P11" s="19">
        <f t="shared" si="1"/>
        <v>0</v>
      </c>
      <c r="Q11" s="19">
        <f t="shared" si="2"/>
        <v>0</v>
      </c>
      <c r="R11" s="19">
        <f t="shared" si="3"/>
        <v>17.675650000000001</v>
      </c>
      <c r="S11" s="19">
        <f t="shared" si="4"/>
        <v>48.857816666666665</v>
      </c>
    </row>
    <row r="12" spans="2:19">
      <c r="B12" s="20">
        <f t="shared" si="0"/>
        <v>10</v>
      </c>
      <c r="C12" s="66">
        <v>315</v>
      </c>
      <c r="D12" s="65" t="s">
        <v>2749</v>
      </c>
      <c r="E12" s="45" t="s">
        <v>17</v>
      </c>
      <c r="F12" s="46">
        <v>1042</v>
      </c>
      <c r="G12" s="47">
        <f>$F12-515</f>
        <v>527</v>
      </c>
      <c r="H12" s="48" t="s">
        <v>1793</v>
      </c>
      <c r="I12" s="49">
        <v>19.399999999999999</v>
      </c>
      <c r="J12" s="59" t="s">
        <v>1873</v>
      </c>
      <c r="K12" s="50" t="s">
        <v>18</v>
      </c>
      <c r="L12" s="34" t="s">
        <v>1692</v>
      </c>
      <c r="M12" s="36" t="s">
        <v>2748</v>
      </c>
      <c r="N12" s="22"/>
      <c r="O12" s="21"/>
      <c r="P12" s="19">
        <f t="shared" si="1"/>
        <v>0</v>
      </c>
      <c r="Q12" s="19">
        <f t="shared" si="2"/>
        <v>0</v>
      </c>
      <c r="R12" s="19">
        <f t="shared" si="3"/>
        <v>12.7837</v>
      </c>
      <c r="S12" s="19">
        <f t="shared" si="4"/>
        <v>49.38335</v>
      </c>
    </row>
    <row r="13" spans="2:19">
      <c r="B13" s="20">
        <f t="shared" si="0"/>
        <v>11</v>
      </c>
      <c r="C13" s="66">
        <v>375</v>
      </c>
      <c r="D13" s="65" t="s">
        <v>2747</v>
      </c>
      <c r="E13" s="45" t="s">
        <v>1784</v>
      </c>
      <c r="F13" s="46">
        <v>1012</v>
      </c>
      <c r="G13" s="47">
        <f>$F13-495</f>
        <v>517</v>
      </c>
      <c r="H13" s="48" t="s">
        <v>1794</v>
      </c>
      <c r="I13" s="49">
        <v>18.100000000000001</v>
      </c>
      <c r="J13" s="59" t="s">
        <v>1874</v>
      </c>
      <c r="K13" s="50" t="s">
        <v>19</v>
      </c>
      <c r="L13" s="34" t="s">
        <v>1687</v>
      </c>
      <c r="M13" s="36" t="s">
        <v>1910</v>
      </c>
      <c r="N13" s="22"/>
      <c r="O13" s="21"/>
      <c r="P13" s="19">
        <f t="shared" si="1"/>
        <v>0</v>
      </c>
      <c r="Q13" s="19">
        <f t="shared" si="2"/>
        <v>0</v>
      </c>
      <c r="R13" s="19">
        <f t="shared" si="3"/>
        <v>14.985049999999999</v>
      </c>
      <c r="S13" s="19">
        <f t="shared" si="4"/>
        <v>50.732616666666665</v>
      </c>
    </row>
    <row r="14" spans="2:19">
      <c r="B14" s="20">
        <f t="shared" si="0"/>
        <v>12</v>
      </c>
      <c r="C14" s="66">
        <v>34</v>
      </c>
      <c r="D14" s="65" t="s">
        <v>2746</v>
      </c>
      <c r="E14" s="45" t="s">
        <v>1749</v>
      </c>
      <c r="F14" s="46">
        <v>1257</v>
      </c>
      <c r="G14" s="47">
        <f>$F14-743</f>
        <v>514</v>
      </c>
      <c r="H14" s="48" t="s">
        <v>1795</v>
      </c>
      <c r="I14" s="49">
        <v>3.9</v>
      </c>
      <c r="J14" s="59" t="s">
        <v>11</v>
      </c>
      <c r="K14" s="50" t="s">
        <v>4</v>
      </c>
      <c r="L14" s="34" t="s">
        <v>1683</v>
      </c>
      <c r="M14" s="36" t="s">
        <v>2745</v>
      </c>
      <c r="N14" s="22"/>
      <c r="O14" s="21"/>
      <c r="P14" s="19">
        <f t="shared" si="1"/>
        <v>0</v>
      </c>
      <c r="Q14" s="19">
        <f t="shared" si="2"/>
        <v>0</v>
      </c>
      <c r="R14" s="19">
        <f t="shared" si="3"/>
        <v>18.313000000000002</v>
      </c>
      <c r="S14" s="19">
        <f t="shared" si="4"/>
        <v>49.496783333333333</v>
      </c>
    </row>
    <row r="15" spans="2:19">
      <c r="B15" s="20">
        <f t="shared" si="0"/>
        <v>13</v>
      </c>
      <c r="C15" s="66">
        <v>55</v>
      </c>
      <c r="D15" s="65" t="s">
        <v>2744</v>
      </c>
      <c r="E15" s="45" t="s">
        <v>1740</v>
      </c>
      <c r="F15" s="46">
        <v>1378</v>
      </c>
      <c r="G15" s="47">
        <f>$F15-870</f>
        <v>508</v>
      </c>
      <c r="H15" s="48" t="s">
        <v>1796</v>
      </c>
      <c r="I15" s="49">
        <v>41.1</v>
      </c>
      <c r="J15" s="59" t="s">
        <v>1875</v>
      </c>
      <c r="K15" s="50" t="s">
        <v>20</v>
      </c>
      <c r="L15" s="34" t="s">
        <v>1693</v>
      </c>
      <c r="M15" s="36" t="s">
        <v>1911</v>
      </c>
      <c r="N15" s="22"/>
      <c r="O15" s="21"/>
      <c r="P15" s="19">
        <f t="shared" si="1"/>
        <v>0</v>
      </c>
      <c r="Q15" s="19">
        <f t="shared" si="2"/>
        <v>0</v>
      </c>
      <c r="R15" s="19">
        <f t="shared" si="3"/>
        <v>13.857283333333333</v>
      </c>
      <c r="S15" s="19">
        <f t="shared" si="4"/>
        <v>48.771299999999997</v>
      </c>
    </row>
    <row r="16" spans="2:19">
      <c r="B16" s="20">
        <f t="shared" si="0"/>
        <v>14</v>
      </c>
      <c r="C16" s="66">
        <v>5</v>
      </c>
      <c r="D16" s="65" t="s">
        <v>2743</v>
      </c>
      <c r="E16" s="45" t="s">
        <v>1755</v>
      </c>
      <c r="F16" s="46">
        <v>1204</v>
      </c>
      <c r="G16" s="47">
        <f>$F16-715</f>
        <v>489</v>
      </c>
      <c r="H16" s="48" t="s">
        <v>1797</v>
      </c>
      <c r="I16" s="49">
        <v>4.0999999999999996</v>
      </c>
      <c r="J16" s="59" t="s">
        <v>3</v>
      </c>
      <c r="K16" s="50" t="s">
        <v>4</v>
      </c>
      <c r="L16" s="34" t="s">
        <v>1683</v>
      </c>
      <c r="M16" s="36" t="s">
        <v>2742</v>
      </c>
      <c r="N16" s="22"/>
      <c r="O16" s="21"/>
      <c r="P16" s="19">
        <f t="shared" si="1"/>
        <v>0</v>
      </c>
      <c r="Q16" s="19">
        <f t="shared" si="2"/>
        <v>0</v>
      </c>
      <c r="R16" s="19">
        <f t="shared" si="3"/>
        <v>18.507149999999999</v>
      </c>
      <c r="S16" s="19">
        <f t="shared" si="4"/>
        <v>49.561616666666666</v>
      </c>
    </row>
    <row r="17" spans="2:19">
      <c r="B17" s="20">
        <f t="shared" si="0"/>
        <v>15</v>
      </c>
      <c r="C17" s="66">
        <v>898</v>
      </c>
      <c r="D17" s="65" t="s">
        <v>2741</v>
      </c>
      <c r="E17" s="45" t="s">
        <v>21</v>
      </c>
      <c r="F17" s="46">
        <v>964</v>
      </c>
      <c r="G17" s="47">
        <f>$F17-482</f>
        <v>482</v>
      </c>
      <c r="H17" s="48" t="s">
        <v>1265</v>
      </c>
      <c r="I17" s="49">
        <v>4.3</v>
      </c>
      <c r="J17" s="59" t="s">
        <v>22</v>
      </c>
      <c r="K17" s="50" t="s">
        <v>23</v>
      </c>
      <c r="L17" s="34" t="s">
        <v>1683</v>
      </c>
      <c r="M17" s="36" t="s">
        <v>24</v>
      </c>
      <c r="N17" s="22"/>
      <c r="O17" s="21"/>
      <c r="P17" s="19">
        <f t="shared" si="1"/>
        <v>0</v>
      </c>
      <c r="Q17" s="19">
        <f t="shared" si="2"/>
        <v>0</v>
      </c>
      <c r="R17" s="19">
        <f t="shared" si="3"/>
        <v>18.300900000000002</v>
      </c>
      <c r="S17" s="19">
        <f t="shared" si="4"/>
        <v>49.552866666666667</v>
      </c>
    </row>
    <row r="18" spans="2:19">
      <c r="B18" s="20">
        <f t="shared" si="0"/>
        <v>16</v>
      </c>
      <c r="C18" s="66">
        <v>1791</v>
      </c>
      <c r="D18" s="65" t="s">
        <v>2740</v>
      </c>
      <c r="E18" s="45" t="s">
        <v>25</v>
      </c>
      <c r="F18" s="46">
        <v>995</v>
      </c>
      <c r="G18" s="47">
        <f>$F18-560</f>
        <v>435</v>
      </c>
      <c r="H18" s="48" t="s">
        <v>1311</v>
      </c>
      <c r="I18" s="49">
        <v>8.5</v>
      </c>
      <c r="J18" s="59" t="s">
        <v>26</v>
      </c>
      <c r="K18" s="50" t="s">
        <v>12</v>
      </c>
      <c r="L18" s="34" t="s">
        <v>1684</v>
      </c>
      <c r="M18" s="36" t="s">
        <v>27</v>
      </c>
      <c r="N18" s="22"/>
      <c r="O18" s="21"/>
      <c r="P18" s="19">
        <f t="shared" si="1"/>
        <v>0</v>
      </c>
      <c r="Q18" s="19">
        <f t="shared" si="2"/>
        <v>0</v>
      </c>
      <c r="R18" s="19">
        <f t="shared" si="3"/>
        <v>16.693449999999999</v>
      </c>
      <c r="S18" s="19">
        <f t="shared" si="4"/>
        <v>50.050816666666663</v>
      </c>
    </row>
    <row r="19" spans="2:19">
      <c r="B19" s="20">
        <f t="shared" si="0"/>
        <v>17</v>
      </c>
      <c r="C19" s="66">
        <v>124</v>
      </c>
      <c r="D19" s="65" t="s">
        <v>2739</v>
      </c>
      <c r="E19" s="45" t="s">
        <v>1752</v>
      </c>
      <c r="F19" s="46">
        <v>1236</v>
      </c>
      <c r="G19" s="47">
        <f>$F19-802</f>
        <v>434</v>
      </c>
      <c r="H19" s="48" t="s">
        <v>1798</v>
      </c>
      <c r="I19" s="49">
        <v>13.6</v>
      </c>
      <c r="J19" s="59" t="s">
        <v>1876</v>
      </c>
      <c r="K19" s="50" t="s">
        <v>20</v>
      </c>
      <c r="L19" s="34" t="s">
        <v>1693</v>
      </c>
      <c r="M19" s="36" t="s">
        <v>2738</v>
      </c>
      <c r="N19" s="22"/>
      <c r="O19" s="21"/>
      <c r="P19" s="19">
        <f t="shared" si="1"/>
        <v>0</v>
      </c>
      <c r="Q19" s="19">
        <f t="shared" si="2"/>
        <v>0</v>
      </c>
      <c r="R19" s="19">
        <f t="shared" si="3"/>
        <v>14.020183333333334</v>
      </c>
      <c r="S19" s="19">
        <f t="shared" si="4"/>
        <v>48.846916666666672</v>
      </c>
    </row>
    <row r="20" spans="2:19">
      <c r="B20" s="20">
        <f t="shared" si="0"/>
        <v>18</v>
      </c>
      <c r="C20" s="66">
        <v>243</v>
      </c>
      <c r="D20" s="65" t="s">
        <v>2737</v>
      </c>
      <c r="E20" s="45" t="s">
        <v>29</v>
      </c>
      <c r="F20" s="46">
        <v>1087</v>
      </c>
      <c r="G20" s="47">
        <f>$F20-655</f>
        <v>432</v>
      </c>
      <c r="H20" s="48" t="s">
        <v>1799</v>
      </c>
      <c r="I20" s="49">
        <v>13.9</v>
      </c>
      <c r="J20" s="59" t="s">
        <v>30</v>
      </c>
      <c r="K20" s="50" t="s">
        <v>31</v>
      </c>
      <c r="L20" s="34" t="s">
        <v>1693</v>
      </c>
      <c r="M20" s="36" t="s">
        <v>1912</v>
      </c>
      <c r="N20" s="22"/>
      <c r="O20" s="21"/>
      <c r="P20" s="19">
        <f t="shared" si="1"/>
        <v>0</v>
      </c>
      <c r="Q20" s="19">
        <f t="shared" si="2"/>
        <v>0</v>
      </c>
      <c r="R20" s="19">
        <f t="shared" si="3"/>
        <v>14.283433333333333</v>
      </c>
      <c r="S20" s="19">
        <f t="shared" si="4"/>
        <v>48.86526666666667</v>
      </c>
    </row>
    <row r="21" spans="2:19">
      <c r="B21" s="20">
        <f t="shared" si="0"/>
        <v>19</v>
      </c>
      <c r="C21" s="66">
        <v>3557</v>
      </c>
      <c r="D21" s="65" t="s">
        <v>2736</v>
      </c>
      <c r="E21" s="45" t="s">
        <v>32</v>
      </c>
      <c r="F21" s="46">
        <v>983</v>
      </c>
      <c r="G21" s="47">
        <f>$F21-563</f>
        <v>420</v>
      </c>
      <c r="H21" s="48" t="s">
        <v>1312</v>
      </c>
      <c r="I21" s="49">
        <v>37.5</v>
      </c>
      <c r="J21" s="59" t="s">
        <v>33</v>
      </c>
      <c r="K21" s="50" t="s">
        <v>34</v>
      </c>
      <c r="L21" s="34" t="s">
        <v>1685</v>
      </c>
      <c r="M21" s="36" t="s">
        <v>35</v>
      </c>
      <c r="N21" s="22"/>
      <c r="O21" s="21"/>
      <c r="P21" s="19">
        <f t="shared" si="1"/>
        <v>0</v>
      </c>
      <c r="Q21" s="19">
        <f t="shared" si="2"/>
        <v>0</v>
      </c>
      <c r="R21" s="19">
        <f t="shared" si="3"/>
        <v>12.616</v>
      </c>
      <c r="S21" s="19">
        <f t="shared" si="4"/>
        <v>50.035249999999998</v>
      </c>
    </row>
    <row r="22" spans="2:19">
      <c r="B22" s="20">
        <f t="shared" si="0"/>
        <v>20</v>
      </c>
      <c r="C22" s="66">
        <v>3558</v>
      </c>
      <c r="D22" s="65" t="s">
        <v>2735</v>
      </c>
      <c r="E22" s="45" t="s">
        <v>36</v>
      </c>
      <c r="F22" s="46">
        <v>726</v>
      </c>
      <c r="G22" s="47">
        <f>$F22-310</f>
        <v>416</v>
      </c>
      <c r="H22" s="48" t="s">
        <v>1313</v>
      </c>
      <c r="I22" s="49">
        <v>23.6</v>
      </c>
      <c r="J22" s="59" t="s">
        <v>7</v>
      </c>
      <c r="K22" s="50" t="s">
        <v>9</v>
      </c>
      <c r="L22" s="34" t="s">
        <v>1681</v>
      </c>
      <c r="M22" s="36" t="s">
        <v>37</v>
      </c>
      <c r="N22" s="22"/>
      <c r="O22" s="21"/>
      <c r="P22" s="19">
        <f t="shared" si="1"/>
        <v>0</v>
      </c>
      <c r="Q22" s="19">
        <f t="shared" si="2"/>
        <v>0</v>
      </c>
      <c r="R22" s="19">
        <f t="shared" si="3"/>
        <v>14.263916666666667</v>
      </c>
      <c r="S22" s="19">
        <f t="shared" si="4"/>
        <v>50.593166666666669</v>
      </c>
    </row>
    <row r="23" spans="2:19">
      <c r="B23" s="20">
        <f t="shared" si="0"/>
        <v>21</v>
      </c>
      <c r="C23" s="66">
        <v>2392</v>
      </c>
      <c r="D23" s="65" t="s">
        <v>2734</v>
      </c>
      <c r="E23" s="45" t="s">
        <v>38</v>
      </c>
      <c r="F23" s="46">
        <v>992</v>
      </c>
      <c r="G23" s="47">
        <f>$F23-578</f>
        <v>414</v>
      </c>
      <c r="H23" s="48" t="s">
        <v>1314</v>
      </c>
      <c r="I23" s="49">
        <v>7.7</v>
      </c>
      <c r="J23" s="59" t="s">
        <v>39</v>
      </c>
      <c r="K23" s="50" t="s">
        <v>40</v>
      </c>
      <c r="L23" s="34" t="s">
        <v>1686</v>
      </c>
      <c r="M23" s="36" t="s">
        <v>41</v>
      </c>
      <c r="N23" s="22"/>
      <c r="O23" s="21"/>
      <c r="P23" s="19">
        <f t="shared" si="1"/>
        <v>0</v>
      </c>
      <c r="Q23" s="19">
        <f t="shared" si="2"/>
        <v>0</v>
      </c>
      <c r="R23" s="19">
        <f t="shared" si="3"/>
        <v>17.166533333333334</v>
      </c>
      <c r="S23" s="19">
        <f t="shared" si="4"/>
        <v>50.258000000000003</v>
      </c>
    </row>
    <row r="24" spans="2:19">
      <c r="B24" s="20">
        <f t="shared" si="0"/>
        <v>22</v>
      </c>
      <c r="C24" s="66">
        <v>46</v>
      </c>
      <c r="D24" s="65" t="s">
        <v>2733</v>
      </c>
      <c r="E24" s="45" t="s">
        <v>1739</v>
      </c>
      <c r="F24" s="46">
        <v>1423</v>
      </c>
      <c r="G24" s="47">
        <f>$F24-1013</f>
        <v>410</v>
      </c>
      <c r="H24" s="48" t="s">
        <v>1800</v>
      </c>
      <c r="I24" s="49">
        <v>12.2</v>
      </c>
      <c r="J24" s="59" t="s">
        <v>1735</v>
      </c>
      <c r="K24" s="50" t="s">
        <v>2</v>
      </c>
      <c r="L24" s="34" t="s">
        <v>1686</v>
      </c>
      <c r="M24" s="36" t="s">
        <v>1913</v>
      </c>
      <c r="N24" s="22"/>
      <c r="O24" s="21"/>
      <c r="P24" s="19">
        <f t="shared" si="1"/>
        <v>0</v>
      </c>
      <c r="Q24" s="19">
        <f t="shared" si="2"/>
        <v>0</v>
      </c>
      <c r="R24" s="19">
        <f t="shared" si="3"/>
        <v>17.116400000000002</v>
      </c>
      <c r="S24" s="19">
        <f t="shared" si="4"/>
        <v>50.170949999999998</v>
      </c>
    </row>
    <row r="25" spans="2:19">
      <c r="B25" s="20">
        <f t="shared" si="0"/>
        <v>23</v>
      </c>
      <c r="C25" s="66">
        <v>409</v>
      </c>
      <c r="D25" s="65" t="s">
        <v>2732</v>
      </c>
      <c r="E25" s="45" t="s">
        <v>26</v>
      </c>
      <c r="F25" s="46">
        <v>1003</v>
      </c>
      <c r="G25" s="47">
        <f>$F25-605</f>
        <v>398</v>
      </c>
      <c r="H25" s="48" t="s">
        <v>1801</v>
      </c>
      <c r="I25" s="49">
        <v>7.8</v>
      </c>
      <c r="J25" s="59" t="s">
        <v>1877</v>
      </c>
      <c r="K25" s="50" t="s">
        <v>42</v>
      </c>
      <c r="L25" s="34" t="s">
        <v>1684</v>
      </c>
      <c r="M25" s="36" t="s">
        <v>1914</v>
      </c>
      <c r="N25" s="22"/>
      <c r="O25" s="21"/>
      <c r="P25" s="19">
        <f t="shared" si="1"/>
        <v>0</v>
      </c>
      <c r="Q25" s="19">
        <f t="shared" si="2"/>
        <v>0</v>
      </c>
      <c r="R25" s="19">
        <f t="shared" si="3"/>
        <v>16.812950000000001</v>
      </c>
      <c r="S25" s="19">
        <f t="shared" si="4"/>
        <v>50.056783333333328</v>
      </c>
    </row>
    <row r="26" spans="2:19">
      <c r="B26" s="20">
        <f t="shared" si="0"/>
        <v>24</v>
      </c>
      <c r="C26" s="66">
        <v>983</v>
      </c>
      <c r="D26" s="65" t="s">
        <v>2731</v>
      </c>
      <c r="E26" s="45" t="s">
        <v>43</v>
      </c>
      <c r="F26" s="46">
        <v>911</v>
      </c>
      <c r="G26" s="47">
        <f>$F26-514</f>
        <v>397</v>
      </c>
      <c r="H26" s="48" t="s">
        <v>1315</v>
      </c>
      <c r="I26" s="49">
        <v>8.5</v>
      </c>
      <c r="J26" s="59" t="s">
        <v>44</v>
      </c>
      <c r="K26" s="50" t="s">
        <v>15</v>
      </c>
      <c r="L26" s="34" t="s">
        <v>1682</v>
      </c>
      <c r="M26" s="36" t="s">
        <v>45</v>
      </c>
      <c r="N26" s="22"/>
      <c r="O26" s="21"/>
      <c r="P26" s="19">
        <f t="shared" si="1"/>
        <v>0</v>
      </c>
      <c r="Q26" s="19">
        <f t="shared" si="2"/>
        <v>0</v>
      </c>
      <c r="R26" s="19">
        <f t="shared" si="3"/>
        <v>17.782550000000001</v>
      </c>
      <c r="S26" s="19">
        <f t="shared" si="4"/>
        <v>48.916783333333328</v>
      </c>
    </row>
    <row r="27" spans="2:19">
      <c r="B27" s="20">
        <f t="shared" si="0"/>
        <v>25</v>
      </c>
      <c r="C27" s="66">
        <v>1601</v>
      </c>
      <c r="D27" s="65" t="s">
        <v>2730</v>
      </c>
      <c r="E27" s="45" t="s">
        <v>46</v>
      </c>
      <c r="F27" s="46">
        <v>865</v>
      </c>
      <c r="G27" s="47">
        <f>$F27-478</f>
        <v>387</v>
      </c>
      <c r="H27" s="48" t="s">
        <v>1316</v>
      </c>
      <c r="I27" s="49">
        <v>26.2</v>
      </c>
      <c r="J27" s="59" t="s">
        <v>47</v>
      </c>
      <c r="K27" s="50" t="s">
        <v>48</v>
      </c>
      <c r="L27" s="34" t="s">
        <v>1682</v>
      </c>
      <c r="M27" s="36" t="s">
        <v>49</v>
      </c>
      <c r="N27" s="22"/>
      <c r="O27" s="21"/>
      <c r="P27" s="19">
        <f t="shared" si="1"/>
        <v>0</v>
      </c>
      <c r="Q27" s="19">
        <f t="shared" si="2"/>
        <v>0</v>
      </c>
      <c r="R27" s="19">
        <f t="shared" si="3"/>
        <v>17.765799999999999</v>
      </c>
      <c r="S27" s="19">
        <f t="shared" si="4"/>
        <v>49.400316666666669</v>
      </c>
    </row>
    <row r="28" spans="2:19">
      <c r="B28" s="20">
        <f t="shared" si="0"/>
        <v>26</v>
      </c>
      <c r="C28" s="66">
        <v>63</v>
      </c>
      <c r="D28" s="65" t="s">
        <v>2729</v>
      </c>
      <c r="E28" s="45" t="s">
        <v>50</v>
      </c>
      <c r="F28" s="46">
        <v>1362</v>
      </c>
      <c r="G28" s="47">
        <f>$F28-994</f>
        <v>368</v>
      </c>
      <c r="H28" s="48" t="s">
        <v>1802</v>
      </c>
      <c r="I28" s="49">
        <v>22.9</v>
      </c>
      <c r="J28" s="59" t="s">
        <v>1878</v>
      </c>
      <c r="K28" s="50" t="s">
        <v>20</v>
      </c>
      <c r="L28" s="34" t="s">
        <v>1693</v>
      </c>
      <c r="M28" s="36" t="s">
        <v>1915</v>
      </c>
      <c r="N28" s="22"/>
      <c r="O28" s="21"/>
      <c r="P28" s="19">
        <f t="shared" si="1"/>
        <v>0</v>
      </c>
      <c r="Q28" s="19">
        <f t="shared" si="2"/>
        <v>0</v>
      </c>
      <c r="R28" s="19">
        <f t="shared" si="3"/>
        <v>13.817366666666667</v>
      </c>
      <c r="S28" s="19">
        <f t="shared" si="4"/>
        <v>48.991250000000001</v>
      </c>
    </row>
    <row r="29" spans="2:19">
      <c r="B29" s="20">
        <f t="shared" si="0"/>
        <v>27</v>
      </c>
      <c r="C29" s="66">
        <v>1666</v>
      </c>
      <c r="D29" s="65" t="s">
        <v>2728</v>
      </c>
      <c r="E29" s="45" t="s">
        <v>51</v>
      </c>
      <c r="F29" s="46">
        <v>793</v>
      </c>
      <c r="G29" s="47">
        <f>$F29-425</f>
        <v>368</v>
      </c>
      <c r="H29" s="48" t="s">
        <v>1317</v>
      </c>
      <c r="I29" s="49">
        <v>25.8</v>
      </c>
      <c r="J29" s="59" t="s">
        <v>52</v>
      </c>
      <c r="K29" s="50" t="s">
        <v>53</v>
      </c>
      <c r="L29" s="34" t="s">
        <v>1687</v>
      </c>
      <c r="M29" s="36" t="s">
        <v>54</v>
      </c>
      <c r="N29" s="22"/>
      <c r="O29" s="21"/>
      <c r="P29" s="19">
        <f t="shared" si="1"/>
        <v>0</v>
      </c>
      <c r="Q29" s="19">
        <f t="shared" si="2"/>
        <v>0</v>
      </c>
      <c r="R29" s="19">
        <f t="shared" si="3"/>
        <v>14.646749999999999</v>
      </c>
      <c r="S29" s="19">
        <f t="shared" si="4"/>
        <v>50.849066666666666</v>
      </c>
    </row>
    <row r="30" spans="2:19">
      <c r="B30" s="20">
        <f t="shared" si="0"/>
        <v>28</v>
      </c>
      <c r="C30" s="66">
        <v>947</v>
      </c>
      <c r="D30" s="65" t="s">
        <v>2727</v>
      </c>
      <c r="E30" s="45" t="s">
        <v>55</v>
      </c>
      <c r="F30" s="46">
        <v>918</v>
      </c>
      <c r="G30" s="47">
        <f>$F30-552</f>
        <v>366</v>
      </c>
      <c r="H30" s="48" t="s">
        <v>1266</v>
      </c>
      <c r="I30" s="49">
        <v>5.0999999999999996</v>
      </c>
      <c r="J30" s="59" t="s">
        <v>56</v>
      </c>
      <c r="K30" s="50" t="s">
        <v>4</v>
      </c>
      <c r="L30" s="34" t="s">
        <v>1683</v>
      </c>
      <c r="M30" s="36" t="s">
        <v>57</v>
      </c>
      <c r="N30" s="22"/>
      <c r="O30" s="21"/>
      <c r="P30" s="19">
        <f t="shared" si="1"/>
        <v>0</v>
      </c>
      <c r="Q30" s="19">
        <f t="shared" si="2"/>
        <v>0</v>
      </c>
      <c r="R30" s="19">
        <f t="shared" si="3"/>
        <v>18.160883333333331</v>
      </c>
      <c r="S30" s="19">
        <f t="shared" si="4"/>
        <v>49.527233333333335</v>
      </c>
    </row>
    <row r="31" spans="2:19">
      <c r="B31" s="20">
        <f t="shared" si="0"/>
        <v>29</v>
      </c>
      <c r="C31" s="66">
        <v>2864</v>
      </c>
      <c r="D31" s="65" t="s">
        <v>2726</v>
      </c>
      <c r="E31" s="45" t="s">
        <v>58</v>
      </c>
      <c r="F31" s="46">
        <v>696</v>
      </c>
      <c r="G31" s="47">
        <f>$F31-342</f>
        <v>354</v>
      </c>
      <c r="H31" s="48" t="s">
        <v>1267</v>
      </c>
      <c r="I31" s="49">
        <v>14.8</v>
      </c>
      <c r="J31" s="59" t="s">
        <v>59</v>
      </c>
      <c r="K31" s="50" t="s">
        <v>60</v>
      </c>
      <c r="L31" s="34" t="s">
        <v>1687</v>
      </c>
      <c r="M31" s="36" t="s">
        <v>61</v>
      </c>
      <c r="N31" s="22"/>
      <c r="O31" s="21"/>
      <c r="P31" s="19">
        <f t="shared" si="1"/>
        <v>0</v>
      </c>
      <c r="Q31" s="19">
        <f t="shared" si="2"/>
        <v>0</v>
      </c>
      <c r="R31" s="19">
        <f t="shared" si="3"/>
        <v>14.765933333333333</v>
      </c>
      <c r="S31" s="19">
        <f t="shared" si="4"/>
        <v>50.674233333333333</v>
      </c>
    </row>
    <row r="32" spans="2:19">
      <c r="B32" s="20">
        <f t="shared" si="0"/>
        <v>30</v>
      </c>
      <c r="C32" s="66">
        <v>1901</v>
      </c>
      <c r="D32" s="65" t="s">
        <v>2725</v>
      </c>
      <c r="E32" s="45" t="s">
        <v>62</v>
      </c>
      <c r="F32" s="46">
        <v>881</v>
      </c>
      <c r="G32" s="47">
        <f>$F32-528</f>
        <v>353</v>
      </c>
      <c r="H32" s="48" t="s">
        <v>1268</v>
      </c>
      <c r="I32" s="49">
        <v>7.6</v>
      </c>
      <c r="J32" s="59" t="s">
        <v>63</v>
      </c>
      <c r="K32" s="50" t="s">
        <v>64</v>
      </c>
      <c r="L32" s="34" t="s">
        <v>1688</v>
      </c>
      <c r="M32" s="36" t="s">
        <v>65</v>
      </c>
      <c r="N32" s="22"/>
      <c r="O32" s="21"/>
      <c r="P32" s="19">
        <f t="shared" si="1"/>
        <v>0</v>
      </c>
      <c r="Q32" s="19">
        <f t="shared" si="2"/>
        <v>0</v>
      </c>
      <c r="R32" s="19">
        <f t="shared" si="3"/>
        <v>15.988516666666666</v>
      </c>
      <c r="S32" s="19">
        <f t="shared" si="4"/>
        <v>50.657516666666666</v>
      </c>
    </row>
    <row r="33" spans="2:19">
      <c r="B33" s="20">
        <f t="shared" si="0"/>
        <v>31</v>
      </c>
      <c r="C33" s="66">
        <v>1839</v>
      </c>
      <c r="D33" s="65" t="s">
        <v>2724</v>
      </c>
      <c r="E33" s="45" t="s">
        <v>88</v>
      </c>
      <c r="F33" s="46">
        <v>550</v>
      </c>
      <c r="G33" s="47">
        <f>$F33-202</f>
        <v>348</v>
      </c>
      <c r="H33" s="48" t="s">
        <v>1721</v>
      </c>
      <c r="I33" s="49">
        <v>49.3</v>
      </c>
      <c r="J33" s="59" t="s">
        <v>89</v>
      </c>
      <c r="K33" s="50" t="s">
        <v>90</v>
      </c>
      <c r="L33" s="34" t="s">
        <v>1691</v>
      </c>
      <c r="M33" s="36" t="s">
        <v>91</v>
      </c>
      <c r="N33" s="22"/>
      <c r="O33" s="21"/>
      <c r="P33" s="19">
        <f t="shared" si="1"/>
        <v>0</v>
      </c>
      <c r="Q33" s="19">
        <f t="shared" si="2"/>
        <v>0</v>
      </c>
      <c r="R33" s="19">
        <f t="shared" si="3"/>
        <v>16.650083333333331</v>
      </c>
      <c r="S33" s="19">
        <f t="shared" si="4"/>
        <v>48.869416666666666</v>
      </c>
    </row>
    <row r="34" spans="2:19">
      <c r="B34" s="20">
        <f t="shared" si="0"/>
        <v>32</v>
      </c>
      <c r="C34" s="66">
        <v>3475</v>
      </c>
      <c r="D34" s="65" t="s">
        <v>2723</v>
      </c>
      <c r="E34" s="45" t="s">
        <v>66</v>
      </c>
      <c r="F34" s="46">
        <v>940</v>
      </c>
      <c r="G34" s="47">
        <f>$F34-604</f>
        <v>336</v>
      </c>
      <c r="H34" s="48" t="s">
        <v>1318</v>
      </c>
      <c r="I34" s="49">
        <v>10.4</v>
      </c>
      <c r="J34" s="59" t="s">
        <v>32</v>
      </c>
      <c r="K34" s="50" t="s">
        <v>18</v>
      </c>
      <c r="L34" s="34" t="s">
        <v>1685</v>
      </c>
      <c r="M34" s="36" t="s">
        <v>67</v>
      </c>
      <c r="N34" s="22"/>
      <c r="O34" s="21"/>
      <c r="P34" s="19">
        <f t="shared" si="1"/>
        <v>0</v>
      </c>
      <c r="Q34" s="19">
        <f t="shared" si="2"/>
        <v>0</v>
      </c>
      <c r="R34" s="19">
        <f t="shared" si="3"/>
        <v>12.502800000000001</v>
      </c>
      <c r="S34" s="19">
        <f t="shared" si="4"/>
        <v>49.967916666666667</v>
      </c>
    </row>
    <row r="35" spans="2:19">
      <c r="B35" s="20">
        <f t="shared" si="0"/>
        <v>33</v>
      </c>
      <c r="C35" s="66">
        <v>38</v>
      </c>
      <c r="D35" s="65" t="s">
        <v>2722</v>
      </c>
      <c r="E35" s="45" t="s">
        <v>1734</v>
      </c>
      <c r="F35" s="46">
        <v>1509</v>
      </c>
      <c r="G35" s="47">
        <f>$F35-1175</f>
        <v>334</v>
      </c>
      <c r="H35" s="48" t="s">
        <v>1803</v>
      </c>
      <c r="I35" s="49">
        <v>9.1999999999999993</v>
      </c>
      <c r="J35" s="59" t="s">
        <v>1733</v>
      </c>
      <c r="K35" s="50" t="s">
        <v>1</v>
      </c>
      <c r="L35" s="34" t="s">
        <v>1688</v>
      </c>
      <c r="M35" s="36" t="s">
        <v>1916</v>
      </c>
      <c r="N35" s="22"/>
      <c r="O35" s="21"/>
      <c r="P35" s="19">
        <f t="shared" si="1"/>
        <v>0</v>
      </c>
      <c r="Q35" s="19">
        <f t="shared" si="2"/>
        <v>0</v>
      </c>
      <c r="R35" s="19">
        <f t="shared" si="3"/>
        <v>15.56775</v>
      </c>
      <c r="S35" s="19">
        <f t="shared" si="4"/>
        <v>50.776916666666665</v>
      </c>
    </row>
    <row r="36" spans="2:19">
      <c r="B36" s="20">
        <f t="shared" si="0"/>
        <v>34</v>
      </c>
      <c r="C36" s="66">
        <v>2748</v>
      </c>
      <c r="D36" s="65" t="s">
        <v>2721</v>
      </c>
      <c r="E36" s="45" t="s">
        <v>68</v>
      </c>
      <c r="F36" s="46">
        <v>735</v>
      </c>
      <c r="G36" s="47">
        <f>$F36-405</f>
        <v>330</v>
      </c>
      <c r="H36" s="48" t="s">
        <v>1319</v>
      </c>
      <c r="I36" s="49">
        <v>33.5</v>
      </c>
      <c r="J36" s="59" t="s">
        <v>69</v>
      </c>
      <c r="K36" s="50" t="s">
        <v>70</v>
      </c>
      <c r="L36" s="34" t="s">
        <v>1686</v>
      </c>
      <c r="M36" s="36" t="s">
        <v>71</v>
      </c>
      <c r="N36" s="22"/>
      <c r="O36" s="21"/>
      <c r="P36" s="19">
        <f t="shared" si="1"/>
        <v>0</v>
      </c>
      <c r="Q36" s="19">
        <f t="shared" si="2"/>
        <v>0</v>
      </c>
      <c r="R36" s="19">
        <f t="shared" si="3"/>
        <v>16.789783333333336</v>
      </c>
      <c r="S36" s="19">
        <f t="shared" si="4"/>
        <v>49.501533333333334</v>
      </c>
    </row>
    <row r="37" spans="2:19">
      <c r="B37" s="20">
        <f t="shared" si="0"/>
        <v>35</v>
      </c>
      <c r="C37" s="66">
        <v>2886</v>
      </c>
      <c r="D37" s="65" t="s">
        <v>2720</v>
      </c>
      <c r="E37" s="45" t="s">
        <v>72</v>
      </c>
      <c r="F37" s="46">
        <v>619</v>
      </c>
      <c r="G37" s="47">
        <f>$F37-289</f>
        <v>330</v>
      </c>
      <c r="H37" s="48" t="s">
        <v>1320</v>
      </c>
      <c r="I37" s="49">
        <v>8.4</v>
      </c>
      <c r="J37" s="59" t="s">
        <v>73</v>
      </c>
      <c r="K37" s="50" t="s">
        <v>74</v>
      </c>
      <c r="L37" s="34" t="s">
        <v>1681</v>
      </c>
      <c r="M37" s="36" t="s">
        <v>75</v>
      </c>
      <c r="N37" s="22"/>
      <c r="O37" s="21"/>
      <c r="P37" s="19">
        <f t="shared" si="1"/>
        <v>0</v>
      </c>
      <c r="Q37" s="19">
        <f t="shared" si="2"/>
        <v>0</v>
      </c>
      <c r="R37" s="19">
        <f t="shared" si="3"/>
        <v>14.330216666666667</v>
      </c>
      <c r="S37" s="19">
        <f t="shared" si="4"/>
        <v>50.832966666666671</v>
      </c>
    </row>
    <row r="38" spans="2:19">
      <c r="B38" s="20">
        <f t="shared" si="0"/>
        <v>36</v>
      </c>
      <c r="C38" s="66">
        <v>1665</v>
      </c>
      <c r="D38" s="65" t="s">
        <v>2719</v>
      </c>
      <c r="E38" s="45" t="s">
        <v>76</v>
      </c>
      <c r="F38" s="46">
        <v>865</v>
      </c>
      <c r="G38" s="47">
        <f>$F38-541</f>
        <v>324</v>
      </c>
      <c r="H38" s="48" t="s">
        <v>1321</v>
      </c>
      <c r="I38" s="49">
        <v>61.1</v>
      </c>
      <c r="J38" s="59" t="s">
        <v>36</v>
      </c>
      <c r="K38" s="50" t="s">
        <v>77</v>
      </c>
      <c r="L38" s="34" t="s">
        <v>1689</v>
      </c>
      <c r="M38" s="36" t="s">
        <v>78</v>
      </c>
      <c r="N38" s="22"/>
      <c r="O38" s="21"/>
      <c r="P38" s="19">
        <f t="shared" si="1"/>
        <v>0</v>
      </c>
      <c r="Q38" s="19">
        <f t="shared" si="2"/>
        <v>0</v>
      </c>
      <c r="R38" s="19">
        <f t="shared" si="3"/>
        <v>13.876833333333334</v>
      </c>
      <c r="S38" s="19">
        <f t="shared" si="4"/>
        <v>49.704166666666673</v>
      </c>
    </row>
    <row r="39" spans="2:19">
      <c r="B39" s="20">
        <f t="shared" si="0"/>
        <v>37</v>
      </c>
      <c r="C39" s="66">
        <v>77</v>
      </c>
      <c r="D39" s="65" t="s">
        <v>2718</v>
      </c>
      <c r="E39" s="45" t="s">
        <v>1904</v>
      </c>
      <c r="F39" s="46">
        <v>1338</v>
      </c>
      <c r="G39" s="47">
        <f>$F39-1017</f>
        <v>321</v>
      </c>
      <c r="H39" s="48" t="s">
        <v>1804</v>
      </c>
      <c r="I39" s="49">
        <v>5.7</v>
      </c>
      <c r="J39" s="59" t="s">
        <v>1740</v>
      </c>
      <c r="K39" s="50" t="s">
        <v>20</v>
      </c>
      <c r="L39" s="34" t="s">
        <v>1693</v>
      </c>
      <c r="M39" s="36" t="s">
        <v>2717</v>
      </c>
      <c r="N39" s="22"/>
      <c r="O39" s="21"/>
      <c r="P39" s="19">
        <f t="shared" si="1"/>
        <v>0</v>
      </c>
      <c r="Q39" s="19">
        <f t="shared" si="2"/>
        <v>0</v>
      </c>
      <c r="R39" s="19">
        <f t="shared" si="3"/>
        <v>13.921249999999999</v>
      </c>
      <c r="S39" s="19">
        <f t="shared" si="4"/>
        <v>48.736600000000003</v>
      </c>
    </row>
    <row r="40" spans="2:19">
      <c r="B40" s="20">
        <f t="shared" si="0"/>
        <v>38</v>
      </c>
      <c r="C40" s="66">
        <v>1704</v>
      </c>
      <c r="D40" s="65" t="s">
        <v>2716</v>
      </c>
      <c r="E40" s="45" t="s">
        <v>79</v>
      </c>
      <c r="F40" s="46">
        <v>836</v>
      </c>
      <c r="G40" s="47">
        <f>$F40-515</f>
        <v>321</v>
      </c>
      <c r="H40" s="48" t="s">
        <v>1322</v>
      </c>
      <c r="I40" s="49">
        <v>60.6</v>
      </c>
      <c r="J40" s="59" t="s">
        <v>80</v>
      </c>
      <c r="K40" s="50" t="s">
        <v>81</v>
      </c>
      <c r="L40" s="34" t="s">
        <v>1690</v>
      </c>
      <c r="M40" s="36" t="s">
        <v>2715</v>
      </c>
      <c r="N40" s="22"/>
      <c r="O40" s="21"/>
      <c r="P40" s="19">
        <f t="shared" si="1"/>
        <v>0</v>
      </c>
      <c r="Q40" s="19">
        <f t="shared" si="2"/>
        <v>0</v>
      </c>
      <c r="R40" s="19">
        <f t="shared" si="3"/>
        <v>16.032266666666665</v>
      </c>
      <c r="S40" s="19">
        <f t="shared" si="4"/>
        <v>49.670733333333331</v>
      </c>
    </row>
    <row r="41" spans="2:19">
      <c r="B41" s="20">
        <f t="shared" si="0"/>
        <v>39</v>
      </c>
      <c r="C41" s="66">
        <v>11</v>
      </c>
      <c r="D41" s="65" t="s">
        <v>2714</v>
      </c>
      <c r="E41" s="45" t="s">
        <v>1771</v>
      </c>
      <c r="F41" s="46">
        <v>1083</v>
      </c>
      <c r="G41" s="47">
        <f>$F41-765</f>
        <v>318</v>
      </c>
      <c r="H41" s="48" t="s">
        <v>1805</v>
      </c>
      <c r="I41" s="49">
        <v>5.5</v>
      </c>
      <c r="J41" s="59" t="s">
        <v>1755</v>
      </c>
      <c r="K41" s="50" t="s">
        <v>4</v>
      </c>
      <c r="L41" s="34" t="s">
        <v>1683</v>
      </c>
      <c r="M41" s="36" t="s">
        <v>2713</v>
      </c>
      <c r="N41" s="22"/>
      <c r="O41" s="21"/>
      <c r="P41" s="19">
        <f t="shared" si="1"/>
        <v>0</v>
      </c>
      <c r="Q41" s="19">
        <f t="shared" si="2"/>
        <v>0</v>
      </c>
      <c r="R41" s="19">
        <f t="shared" si="3"/>
        <v>18.586649999999999</v>
      </c>
      <c r="S41" s="19">
        <f t="shared" si="4"/>
        <v>49.597000000000001</v>
      </c>
    </row>
    <row r="42" spans="2:19">
      <c r="B42" s="20">
        <f t="shared" si="0"/>
        <v>40</v>
      </c>
      <c r="C42" s="66">
        <v>196</v>
      </c>
      <c r="D42" s="65" t="s">
        <v>2712</v>
      </c>
      <c r="E42" s="45" t="s">
        <v>11</v>
      </c>
      <c r="F42" s="46">
        <v>1126</v>
      </c>
      <c r="G42" s="47">
        <f>$F42-815</f>
        <v>311</v>
      </c>
      <c r="H42" s="48" t="s">
        <v>1806</v>
      </c>
      <c r="I42" s="49">
        <v>6</v>
      </c>
      <c r="J42" s="59" t="s">
        <v>1879</v>
      </c>
      <c r="K42" s="50" t="s">
        <v>40</v>
      </c>
      <c r="L42" s="34" t="s">
        <v>1686</v>
      </c>
      <c r="M42" s="36" t="s">
        <v>1917</v>
      </c>
      <c r="N42" s="22"/>
      <c r="O42" s="21"/>
      <c r="P42" s="19">
        <f t="shared" si="1"/>
        <v>0</v>
      </c>
      <c r="Q42" s="19">
        <f t="shared" si="2"/>
        <v>0</v>
      </c>
      <c r="R42" s="19">
        <f t="shared" si="3"/>
        <v>17.033933333333334</v>
      </c>
      <c r="S42" s="19">
        <f t="shared" si="4"/>
        <v>50.229516666666669</v>
      </c>
    </row>
    <row r="43" spans="2:19">
      <c r="B43" s="20">
        <f t="shared" si="0"/>
        <v>41</v>
      </c>
      <c r="C43" s="66">
        <v>1574</v>
      </c>
      <c r="D43" s="65" t="s">
        <v>2711</v>
      </c>
      <c r="E43" s="45" t="s">
        <v>82</v>
      </c>
      <c r="F43" s="46">
        <v>995</v>
      </c>
      <c r="G43" s="47">
        <f>$F43-685</f>
        <v>310</v>
      </c>
      <c r="H43" s="48" t="s">
        <v>1269</v>
      </c>
      <c r="I43" s="49">
        <v>12</v>
      </c>
      <c r="J43" s="59" t="s">
        <v>83</v>
      </c>
      <c r="K43" s="50" t="s">
        <v>84</v>
      </c>
      <c r="L43" s="34" t="s">
        <v>1683</v>
      </c>
      <c r="M43" s="36" t="s">
        <v>85</v>
      </c>
      <c r="N43" s="22"/>
      <c r="O43" s="21"/>
      <c r="P43" s="19">
        <f t="shared" si="1"/>
        <v>0</v>
      </c>
      <c r="Q43" s="19">
        <f t="shared" si="2"/>
        <v>0</v>
      </c>
      <c r="R43" s="19">
        <f t="shared" si="3"/>
        <v>18.804600000000001</v>
      </c>
      <c r="S43" s="19">
        <f t="shared" si="4"/>
        <v>49.678849999999997</v>
      </c>
    </row>
    <row r="44" spans="2:19">
      <c r="B44" s="20">
        <f t="shared" si="0"/>
        <v>42</v>
      </c>
      <c r="C44" s="66">
        <v>71</v>
      </c>
      <c r="D44" s="65" t="s">
        <v>2710</v>
      </c>
      <c r="E44" s="45" t="s">
        <v>1743</v>
      </c>
      <c r="F44" s="46">
        <v>1344</v>
      </c>
      <c r="G44" s="47">
        <f>$F44-1035</f>
        <v>309</v>
      </c>
      <c r="H44" s="48" t="s">
        <v>2774</v>
      </c>
      <c r="I44" s="49">
        <v>6.9</v>
      </c>
      <c r="J44" s="59" t="s">
        <v>1880</v>
      </c>
      <c r="K44" s="50" t="s">
        <v>20</v>
      </c>
      <c r="L44" s="34" t="s">
        <v>1692</v>
      </c>
      <c r="M44" s="36" t="s">
        <v>2709</v>
      </c>
      <c r="N44" s="22"/>
      <c r="O44" s="21"/>
      <c r="P44" s="19">
        <f t="shared" si="1"/>
        <v>0</v>
      </c>
      <c r="Q44" s="19">
        <f t="shared" si="2"/>
        <v>0</v>
      </c>
      <c r="R44" s="19">
        <f t="shared" si="3"/>
        <v>13.184200000000001</v>
      </c>
      <c r="S44" s="19">
        <f t="shared" si="4"/>
        <v>49.168666666666667</v>
      </c>
    </row>
    <row r="45" spans="2:19">
      <c r="B45" s="20">
        <f t="shared" si="0"/>
        <v>43</v>
      </c>
      <c r="C45" s="66">
        <v>1899</v>
      </c>
      <c r="D45" s="65" t="s">
        <v>2708</v>
      </c>
      <c r="E45" s="45" t="s">
        <v>92</v>
      </c>
      <c r="F45" s="46">
        <v>837</v>
      </c>
      <c r="G45" s="47">
        <f>$F45-540</f>
        <v>297</v>
      </c>
      <c r="H45" s="48" t="s">
        <v>2775</v>
      </c>
      <c r="I45" s="49">
        <v>66.599999999999994</v>
      </c>
      <c r="J45" s="59" t="s">
        <v>93</v>
      </c>
      <c r="K45" s="50" t="s">
        <v>94</v>
      </c>
      <c r="L45" s="34" t="s">
        <v>1690</v>
      </c>
      <c r="M45" s="36" t="s">
        <v>95</v>
      </c>
      <c r="N45" s="22"/>
      <c r="O45" s="21"/>
      <c r="P45" s="19">
        <f t="shared" si="1"/>
        <v>0</v>
      </c>
      <c r="Q45" s="19">
        <f t="shared" si="2"/>
        <v>0</v>
      </c>
      <c r="R45" s="19">
        <f t="shared" si="3"/>
        <v>15.339550000000001</v>
      </c>
      <c r="S45" s="19">
        <f t="shared" si="4"/>
        <v>49.220966666666669</v>
      </c>
    </row>
    <row r="46" spans="2:19">
      <c r="B46" s="20">
        <f t="shared" si="0"/>
        <v>44</v>
      </c>
      <c r="C46" s="66">
        <v>1589</v>
      </c>
      <c r="D46" s="65" t="s">
        <v>2707</v>
      </c>
      <c r="E46" s="45" t="s">
        <v>105</v>
      </c>
      <c r="F46" s="46">
        <v>587</v>
      </c>
      <c r="G46" s="47">
        <f>$F46-294</f>
        <v>293</v>
      </c>
      <c r="H46" s="48" t="s">
        <v>1326</v>
      </c>
      <c r="I46" s="49">
        <v>30.9</v>
      </c>
      <c r="J46" s="59" t="s">
        <v>106</v>
      </c>
      <c r="K46" s="50" t="s">
        <v>107</v>
      </c>
      <c r="L46" s="34" t="s">
        <v>1682</v>
      </c>
      <c r="M46" s="36" t="s">
        <v>108</v>
      </c>
      <c r="N46" s="22"/>
      <c r="O46" s="21"/>
      <c r="P46" s="19">
        <f t="shared" si="1"/>
        <v>0</v>
      </c>
      <c r="Q46" s="19">
        <f t="shared" si="2"/>
        <v>0</v>
      </c>
      <c r="R46" s="19">
        <f t="shared" si="3"/>
        <v>17.309133333333335</v>
      </c>
      <c r="S46" s="19">
        <f t="shared" si="4"/>
        <v>49.171050000000001</v>
      </c>
    </row>
    <row r="47" spans="2:19">
      <c r="B47" s="20">
        <f t="shared" si="0"/>
        <v>45</v>
      </c>
      <c r="C47" s="66">
        <v>4688</v>
      </c>
      <c r="D47" s="65" t="s">
        <v>2706</v>
      </c>
      <c r="E47" s="45" t="s">
        <v>100</v>
      </c>
      <c r="F47" s="46">
        <v>695</v>
      </c>
      <c r="G47" s="47">
        <f>$F47-407</f>
        <v>288</v>
      </c>
      <c r="H47" s="48" t="s">
        <v>1270</v>
      </c>
      <c r="I47" s="49">
        <v>4.9000000000000004</v>
      </c>
      <c r="J47" s="59" t="s">
        <v>55</v>
      </c>
      <c r="K47" s="50" t="s">
        <v>23</v>
      </c>
      <c r="L47" s="34" t="s">
        <v>1683</v>
      </c>
      <c r="M47" s="36" t="s">
        <v>1710</v>
      </c>
      <c r="N47" s="22"/>
      <c r="O47" s="21"/>
      <c r="P47" s="19">
        <f t="shared" si="1"/>
        <v>0</v>
      </c>
      <c r="Q47" s="19">
        <f t="shared" si="2"/>
        <v>0</v>
      </c>
      <c r="R47" s="19">
        <f t="shared" si="3"/>
        <v>18.154666666666664</v>
      </c>
      <c r="S47" s="19">
        <f t="shared" si="4"/>
        <v>49.575000000000003</v>
      </c>
    </row>
    <row r="48" spans="2:19">
      <c r="B48" s="20">
        <f t="shared" si="0"/>
        <v>46</v>
      </c>
      <c r="C48" s="66">
        <v>2958</v>
      </c>
      <c r="D48" s="65" t="s">
        <v>2705</v>
      </c>
      <c r="E48" s="45" t="s">
        <v>2415</v>
      </c>
      <c r="F48" s="46">
        <v>606</v>
      </c>
      <c r="G48" s="47">
        <f>$F48-319</f>
        <v>287</v>
      </c>
      <c r="H48" s="48" t="s">
        <v>1323</v>
      </c>
      <c r="I48" s="49">
        <v>15.2</v>
      </c>
      <c r="J48" s="59" t="s">
        <v>58</v>
      </c>
      <c r="K48" s="50" t="s">
        <v>60</v>
      </c>
      <c r="L48" s="34" t="s">
        <v>1687</v>
      </c>
      <c r="M48" s="36" t="s">
        <v>96</v>
      </c>
      <c r="N48" s="22"/>
      <c r="O48" s="21"/>
      <c r="P48" s="19">
        <f t="shared" si="1"/>
        <v>0</v>
      </c>
      <c r="Q48" s="19">
        <f t="shared" si="2"/>
        <v>0</v>
      </c>
      <c r="R48" s="19">
        <f t="shared" si="3"/>
        <v>14.720499999999999</v>
      </c>
      <c r="S48" s="19">
        <f t="shared" si="4"/>
        <v>50.539216666666668</v>
      </c>
    </row>
    <row r="49" spans="2:19">
      <c r="B49" s="20">
        <f t="shared" si="0"/>
        <v>47</v>
      </c>
      <c r="C49" s="66">
        <v>139</v>
      </c>
      <c r="D49" s="65" t="s">
        <v>2704</v>
      </c>
      <c r="E49" s="45" t="s">
        <v>1701</v>
      </c>
      <c r="F49" s="46">
        <v>1216</v>
      </c>
      <c r="G49" s="47">
        <f>$F49-930</f>
        <v>286</v>
      </c>
      <c r="H49" s="48" t="s">
        <v>1807</v>
      </c>
      <c r="I49" s="49">
        <v>8.4</v>
      </c>
      <c r="J49" s="59" t="s">
        <v>1881</v>
      </c>
      <c r="K49" s="50" t="s">
        <v>2</v>
      </c>
      <c r="L49" s="34" t="s">
        <v>1683</v>
      </c>
      <c r="M49" s="36" t="s">
        <v>1918</v>
      </c>
      <c r="N49" s="22"/>
      <c r="O49" s="21"/>
      <c r="P49" s="19">
        <f t="shared" si="1"/>
        <v>0</v>
      </c>
      <c r="Q49" s="19">
        <f t="shared" si="2"/>
        <v>0</v>
      </c>
      <c r="R49" s="19">
        <f t="shared" si="3"/>
        <v>17.312000000000001</v>
      </c>
      <c r="S49" s="19">
        <f t="shared" si="4"/>
        <v>50.15978333333333</v>
      </c>
    </row>
    <row r="50" spans="2:19">
      <c r="B50" s="20">
        <f t="shared" si="0"/>
        <v>48</v>
      </c>
      <c r="C50" s="66">
        <v>2818</v>
      </c>
      <c r="D50" s="65" t="s">
        <v>2703</v>
      </c>
      <c r="E50" s="45" t="s">
        <v>97</v>
      </c>
      <c r="F50" s="46">
        <v>744</v>
      </c>
      <c r="G50" s="47">
        <f>$F50-460</f>
        <v>284</v>
      </c>
      <c r="H50" s="48" t="s">
        <v>1324</v>
      </c>
      <c r="I50" s="49">
        <v>12.7</v>
      </c>
      <c r="J50" s="59" t="s">
        <v>98</v>
      </c>
      <c r="K50" s="50" t="s">
        <v>19</v>
      </c>
      <c r="L50" s="34" t="s">
        <v>1687</v>
      </c>
      <c r="M50" s="36" t="s">
        <v>99</v>
      </c>
      <c r="N50" s="22"/>
      <c r="O50" s="21"/>
      <c r="P50" s="19">
        <f t="shared" si="1"/>
        <v>0</v>
      </c>
      <c r="Q50" s="19">
        <f t="shared" si="2"/>
        <v>0</v>
      </c>
      <c r="R50" s="19">
        <f t="shared" si="3"/>
        <v>15.2638</v>
      </c>
      <c r="S50" s="19">
        <f t="shared" si="4"/>
        <v>50.593816666666669</v>
      </c>
    </row>
    <row r="51" spans="2:19">
      <c r="B51" s="20">
        <f t="shared" si="0"/>
        <v>49</v>
      </c>
      <c r="C51" s="66">
        <v>3559</v>
      </c>
      <c r="D51" s="65" t="s">
        <v>2702</v>
      </c>
      <c r="E51" s="45" t="s">
        <v>101</v>
      </c>
      <c r="F51" s="46">
        <v>934</v>
      </c>
      <c r="G51" s="47">
        <f>$F51-655</f>
        <v>279</v>
      </c>
      <c r="H51" s="48" t="s">
        <v>1325</v>
      </c>
      <c r="I51" s="49">
        <v>19.3</v>
      </c>
      <c r="J51" s="59" t="s">
        <v>102</v>
      </c>
      <c r="K51" s="50" t="s">
        <v>103</v>
      </c>
      <c r="L51" s="34" t="s">
        <v>1685</v>
      </c>
      <c r="M51" s="36" t="s">
        <v>104</v>
      </c>
      <c r="N51" s="22"/>
      <c r="O51" s="21"/>
      <c r="P51" s="19">
        <f t="shared" si="1"/>
        <v>0</v>
      </c>
      <c r="Q51" s="19">
        <f t="shared" si="2"/>
        <v>0</v>
      </c>
      <c r="R51" s="19">
        <f t="shared" si="3"/>
        <v>13.126533333333334</v>
      </c>
      <c r="S51" s="19">
        <f t="shared" si="4"/>
        <v>50.217700000000001</v>
      </c>
    </row>
    <row r="52" spans="2:19">
      <c r="B52" s="20">
        <f t="shared" si="0"/>
        <v>50</v>
      </c>
      <c r="C52" s="66">
        <v>231</v>
      </c>
      <c r="D52" s="65" t="s">
        <v>2701</v>
      </c>
      <c r="E52" s="45" t="s">
        <v>109</v>
      </c>
      <c r="F52" s="46">
        <v>1094</v>
      </c>
      <c r="G52" s="47">
        <f>$F52-825</f>
        <v>269</v>
      </c>
      <c r="H52" s="48" t="s">
        <v>1808</v>
      </c>
      <c r="I52" s="49">
        <v>10.7</v>
      </c>
      <c r="J52" s="59" t="s">
        <v>28</v>
      </c>
      <c r="K52" s="50" t="s">
        <v>31</v>
      </c>
      <c r="L52" s="34" t="s">
        <v>1693</v>
      </c>
      <c r="M52" s="36" t="s">
        <v>2700</v>
      </c>
      <c r="N52" s="22"/>
      <c r="O52" s="21"/>
      <c r="P52" s="19">
        <f t="shared" si="1"/>
        <v>0</v>
      </c>
      <c r="Q52" s="19">
        <f t="shared" si="2"/>
        <v>0</v>
      </c>
      <c r="R52" s="19">
        <f t="shared" si="3"/>
        <v>14.011833333333334</v>
      </c>
      <c r="S52" s="19">
        <f t="shared" si="4"/>
        <v>48.978866666666669</v>
      </c>
    </row>
    <row r="53" spans="2:19">
      <c r="B53" s="20">
        <f t="shared" si="0"/>
        <v>51</v>
      </c>
      <c r="C53" s="66">
        <v>3562</v>
      </c>
      <c r="D53" s="65" t="s">
        <v>2699</v>
      </c>
      <c r="E53" s="45" t="s">
        <v>111</v>
      </c>
      <c r="F53" s="46">
        <v>613.5</v>
      </c>
      <c r="G53" s="47">
        <f>$F53-348</f>
        <v>265.5</v>
      </c>
      <c r="H53" s="48" t="s">
        <v>1328</v>
      </c>
      <c r="I53" s="49">
        <v>13</v>
      </c>
      <c r="J53" s="59" t="s">
        <v>36</v>
      </c>
      <c r="K53" s="50" t="s">
        <v>60</v>
      </c>
      <c r="L53" s="34" t="s">
        <v>1687</v>
      </c>
      <c r="M53" s="36" t="s">
        <v>112</v>
      </c>
      <c r="N53" s="22"/>
      <c r="O53" s="21"/>
      <c r="P53" s="19">
        <f t="shared" si="1"/>
        <v>0</v>
      </c>
      <c r="Q53" s="19">
        <f t="shared" si="2"/>
        <v>0</v>
      </c>
      <c r="R53" s="19">
        <f t="shared" si="3"/>
        <v>14.454083333333333</v>
      </c>
      <c r="S53" s="19">
        <f t="shared" si="4"/>
        <v>50.602516666666666</v>
      </c>
    </row>
    <row r="54" spans="2:19">
      <c r="B54" s="20">
        <f t="shared" si="0"/>
        <v>52</v>
      </c>
      <c r="C54" s="66">
        <v>3561</v>
      </c>
      <c r="D54" s="65" t="s">
        <v>2698</v>
      </c>
      <c r="E54" s="45" t="s">
        <v>110</v>
      </c>
      <c r="F54" s="46">
        <v>591</v>
      </c>
      <c r="G54" s="47">
        <f>$F54-325</f>
        <v>266</v>
      </c>
      <c r="H54" s="48" t="s">
        <v>1327</v>
      </c>
      <c r="I54" s="49">
        <v>5.8</v>
      </c>
      <c r="J54" s="59" t="s">
        <v>58</v>
      </c>
      <c r="K54" s="50" t="s">
        <v>60</v>
      </c>
      <c r="L54" s="34" t="s">
        <v>1687</v>
      </c>
      <c r="M54" s="36" t="s">
        <v>2697</v>
      </c>
      <c r="N54" s="22"/>
      <c r="O54" s="21"/>
      <c r="P54" s="19">
        <f t="shared" si="1"/>
        <v>0</v>
      </c>
      <c r="Q54" s="19">
        <f t="shared" si="2"/>
        <v>0</v>
      </c>
      <c r="R54" s="19">
        <f t="shared" si="3"/>
        <v>14.74395</v>
      </c>
      <c r="S54" s="19">
        <f t="shared" si="4"/>
        <v>50.725966666666672</v>
      </c>
    </row>
    <row r="55" spans="2:19">
      <c r="B55" s="20">
        <f t="shared" si="0"/>
        <v>53</v>
      </c>
      <c r="C55" s="66">
        <v>74</v>
      </c>
      <c r="D55" s="65" t="s">
        <v>2696</v>
      </c>
      <c r="E55" s="45" t="s">
        <v>1887</v>
      </c>
      <c r="F55" s="46">
        <v>1338</v>
      </c>
      <c r="G55" s="47">
        <f>$F55-1075</f>
        <v>263</v>
      </c>
      <c r="H55" s="48" t="s">
        <v>1809</v>
      </c>
      <c r="I55" s="49">
        <v>14.2</v>
      </c>
      <c r="J55" s="59" t="s">
        <v>1882</v>
      </c>
      <c r="K55" s="50" t="s">
        <v>20</v>
      </c>
      <c r="L55" s="34" t="s">
        <v>1692</v>
      </c>
      <c r="M55" s="36" t="s">
        <v>2695</v>
      </c>
      <c r="N55" s="22"/>
      <c r="O55" s="21"/>
      <c r="P55" s="19">
        <f t="shared" si="1"/>
        <v>0</v>
      </c>
      <c r="Q55" s="19">
        <f t="shared" si="2"/>
        <v>0</v>
      </c>
      <c r="R55" s="19">
        <f t="shared" si="3"/>
        <v>13.312666666666667</v>
      </c>
      <c r="S55" s="19">
        <f t="shared" si="4"/>
        <v>49.105000000000004</v>
      </c>
    </row>
    <row r="56" spans="2:19">
      <c r="B56" s="20">
        <f t="shared" si="0"/>
        <v>54</v>
      </c>
      <c r="C56" s="66">
        <v>3563</v>
      </c>
      <c r="D56" s="65" t="s">
        <v>2694</v>
      </c>
      <c r="E56" s="45" t="s">
        <v>113</v>
      </c>
      <c r="F56" s="46">
        <v>721</v>
      </c>
      <c r="G56" s="47">
        <f>$F56-458</f>
        <v>263</v>
      </c>
      <c r="H56" s="48" t="s">
        <v>1329</v>
      </c>
      <c r="I56" s="49">
        <v>15.4</v>
      </c>
      <c r="J56" s="59" t="s">
        <v>114</v>
      </c>
      <c r="K56" s="50" t="s">
        <v>115</v>
      </c>
      <c r="L56" s="34" t="s">
        <v>1692</v>
      </c>
      <c r="M56" s="36" t="s">
        <v>116</v>
      </c>
      <c r="N56" s="22"/>
      <c r="O56" s="21"/>
      <c r="P56" s="19">
        <f t="shared" si="1"/>
        <v>0</v>
      </c>
      <c r="Q56" s="19">
        <f t="shared" si="2"/>
        <v>0</v>
      </c>
      <c r="R56" s="19">
        <f t="shared" si="3"/>
        <v>13.6662</v>
      </c>
      <c r="S56" s="19">
        <f t="shared" si="4"/>
        <v>49.822966666666673</v>
      </c>
    </row>
    <row r="57" spans="2:19">
      <c r="B57" s="20">
        <f t="shared" si="0"/>
        <v>55</v>
      </c>
      <c r="C57" s="66">
        <v>126</v>
      </c>
      <c r="D57" s="65" t="s">
        <v>2693</v>
      </c>
      <c r="E57" s="45" t="s">
        <v>117</v>
      </c>
      <c r="F57" s="46">
        <v>1234.5</v>
      </c>
      <c r="G57" s="47">
        <f>$F57-975</f>
        <v>259.5</v>
      </c>
      <c r="H57" s="48" t="s">
        <v>1810</v>
      </c>
      <c r="I57" s="49">
        <v>5.3</v>
      </c>
      <c r="J57" s="59" t="s">
        <v>1743</v>
      </c>
      <c r="K57" s="50" t="s">
        <v>20</v>
      </c>
      <c r="L57" s="34" t="s">
        <v>1692</v>
      </c>
      <c r="M57" s="36" t="s">
        <v>1919</v>
      </c>
      <c r="N57" s="22"/>
      <c r="O57" s="21"/>
      <c r="P57" s="19">
        <f t="shared" si="1"/>
        <v>0</v>
      </c>
      <c r="Q57" s="19">
        <f t="shared" si="2"/>
        <v>0</v>
      </c>
      <c r="R57" s="19">
        <f t="shared" si="3"/>
        <v>13.246633333333332</v>
      </c>
      <c r="S57" s="19">
        <f t="shared" si="4"/>
        <v>49.202150000000003</v>
      </c>
    </row>
    <row r="58" spans="2:19">
      <c r="B58" s="20">
        <f t="shared" si="0"/>
        <v>56</v>
      </c>
      <c r="C58" s="66">
        <v>1673</v>
      </c>
      <c r="D58" s="65" t="s">
        <v>2692</v>
      </c>
      <c r="E58" s="45" t="s">
        <v>118</v>
      </c>
      <c r="F58" s="46">
        <v>570</v>
      </c>
      <c r="G58" s="47">
        <f>$F58-312</f>
        <v>258</v>
      </c>
      <c r="H58" s="48" t="s">
        <v>1330</v>
      </c>
      <c r="I58" s="49">
        <v>5.0999999999999996</v>
      </c>
      <c r="J58" s="59" t="s">
        <v>119</v>
      </c>
      <c r="K58" s="50" t="s">
        <v>9</v>
      </c>
      <c r="L58" s="34" t="s">
        <v>1681</v>
      </c>
      <c r="M58" s="36" t="s">
        <v>120</v>
      </c>
      <c r="N58" s="22"/>
      <c r="O58" s="21"/>
      <c r="P58" s="19">
        <f t="shared" si="1"/>
        <v>0</v>
      </c>
      <c r="Q58" s="19">
        <f t="shared" si="2"/>
        <v>0</v>
      </c>
      <c r="R58" s="19">
        <f t="shared" si="3"/>
        <v>14.017983333333333</v>
      </c>
      <c r="S58" s="19">
        <f t="shared" si="4"/>
        <v>50.527566666666665</v>
      </c>
    </row>
    <row r="59" spans="2:19">
      <c r="B59" s="20">
        <f t="shared" si="0"/>
        <v>57</v>
      </c>
      <c r="C59" s="66">
        <v>1823</v>
      </c>
      <c r="D59" s="65" t="s">
        <v>2691</v>
      </c>
      <c r="E59" s="45" t="s">
        <v>121</v>
      </c>
      <c r="F59" s="46">
        <v>975</v>
      </c>
      <c r="G59" s="47">
        <f>$F59-718</f>
        <v>257</v>
      </c>
      <c r="H59" s="48" t="s">
        <v>1331</v>
      </c>
      <c r="I59" s="49">
        <v>5.4</v>
      </c>
      <c r="J59" s="59" t="s">
        <v>122</v>
      </c>
      <c r="K59" s="50" t="s">
        <v>123</v>
      </c>
      <c r="L59" s="34" t="s">
        <v>1683</v>
      </c>
      <c r="M59" s="36" t="s">
        <v>124</v>
      </c>
      <c r="N59" s="22"/>
      <c r="O59" s="21"/>
      <c r="P59" s="19">
        <f t="shared" si="1"/>
        <v>0</v>
      </c>
      <c r="Q59" s="19">
        <f t="shared" si="2"/>
        <v>0</v>
      </c>
      <c r="R59" s="19">
        <f t="shared" si="3"/>
        <v>17.383733333333332</v>
      </c>
      <c r="S59" s="19">
        <f t="shared" si="4"/>
        <v>50.219383333333333</v>
      </c>
    </row>
    <row r="60" spans="2:19">
      <c r="B60" s="20">
        <f t="shared" si="0"/>
        <v>58</v>
      </c>
      <c r="C60" s="66">
        <v>3564</v>
      </c>
      <c r="D60" s="65" t="s">
        <v>2690</v>
      </c>
      <c r="E60" s="45" t="s">
        <v>125</v>
      </c>
      <c r="F60" s="46">
        <v>665</v>
      </c>
      <c r="G60" s="47">
        <f>$F60-408</f>
        <v>257</v>
      </c>
      <c r="H60" s="48" t="s">
        <v>1332</v>
      </c>
      <c r="I60" s="49">
        <v>3.7</v>
      </c>
      <c r="J60" s="59" t="s">
        <v>126</v>
      </c>
      <c r="K60" s="50" t="s">
        <v>60</v>
      </c>
      <c r="L60" s="34" t="s">
        <v>1687</v>
      </c>
      <c r="M60" s="36" t="s">
        <v>127</v>
      </c>
      <c r="N60" s="22"/>
      <c r="O60" s="21"/>
      <c r="P60" s="19">
        <f t="shared" si="1"/>
        <v>0</v>
      </c>
      <c r="Q60" s="19">
        <f t="shared" si="2"/>
        <v>0</v>
      </c>
      <c r="R60" s="19">
        <f t="shared" si="3"/>
        <v>14.704516666666667</v>
      </c>
      <c r="S60" s="19">
        <f t="shared" si="4"/>
        <v>50.790949999999995</v>
      </c>
    </row>
    <row r="61" spans="2:19">
      <c r="B61" s="20">
        <f t="shared" si="0"/>
        <v>59</v>
      </c>
      <c r="C61" s="66">
        <v>1581</v>
      </c>
      <c r="D61" s="65" t="s">
        <v>2689</v>
      </c>
      <c r="E61" s="45" t="s">
        <v>86</v>
      </c>
      <c r="F61" s="46">
        <v>990</v>
      </c>
      <c r="G61" s="47">
        <f>F61-737</f>
        <v>253</v>
      </c>
      <c r="H61" s="48" t="s">
        <v>1695</v>
      </c>
      <c r="I61" s="49">
        <v>9.6</v>
      </c>
      <c r="J61" s="59" t="s">
        <v>82</v>
      </c>
      <c r="K61" s="50" t="s">
        <v>84</v>
      </c>
      <c r="L61" s="34" t="s">
        <v>1683</v>
      </c>
      <c r="M61" s="36" t="s">
        <v>87</v>
      </c>
      <c r="N61" s="22"/>
      <c r="O61" s="21"/>
      <c r="P61" s="19">
        <f t="shared" si="1"/>
        <v>0</v>
      </c>
      <c r="Q61" s="19">
        <f t="shared" si="2"/>
        <v>0</v>
      </c>
      <c r="R61" s="19">
        <f t="shared" si="3"/>
        <v>18.839199999999998</v>
      </c>
      <c r="S61" s="19">
        <f t="shared" si="4"/>
        <v>49.595333333333336</v>
      </c>
    </row>
    <row r="62" spans="2:19">
      <c r="B62" s="20">
        <f t="shared" si="0"/>
        <v>60</v>
      </c>
      <c r="C62" s="66">
        <v>14</v>
      </c>
      <c r="D62" s="65" t="s">
        <v>2688</v>
      </c>
      <c r="E62" s="45" t="s">
        <v>1776</v>
      </c>
      <c r="F62" s="46">
        <v>1067</v>
      </c>
      <c r="G62" s="47">
        <f>$F62-815</f>
        <v>252</v>
      </c>
      <c r="H62" s="48" t="s">
        <v>1811</v>
      </c>
      <c r="I62" s="49">
        <v>11.5</v>
      </c>
      <c r="J62" s="59" t="s">
        <v>1771</v>
      </c>
      <c r="K62" s="50" t="s">
        <v>4</v>
      </c>
      <c r="L62" s="34" t="s">
        <v>1683</v>
      </c>
      <c r="M62" s="36" t="s">
        <v>1920</v>
      </c>
      <c r="N62" s="22"/>
      <c r="O62" s="21"/>
      <c r="P62" s="19">
        <f t="shared" si="1"/>
        <v>0</v>
      </c>
      <c r="Q62" s="19">
        <f t="shared" si="2"/>
        <v>0</v>
      </c>
      <c r="R62" s="19">
        <f t="shared" si="3"/>
        <v>18.671000000000003</v>
      </c>
      <c r="S62" s="19">
        <f t="shared" si="4"/>
        <v>49.506066666666669</v>
      </c>
    </row>
    <row r="63" spans="2:19">
      <c r="B63" s="20">
        <f t="shared" si="0"/>
        <v>61</v>
      </c>
      <c r="C63" s="66">
        <v>2391</v>
      </c>
      <c r="D63" s="65" t="s">
        <v>2687</v>
      </c>
      <c r="E63" s="45" t="s">
        <v>131</v>
      </c>
      <c r="F63" s="46">
        <v>786</v>
      </c>
      <c r="G63" s="47">
        <f>$F63-535</f>
        <v>251</v>
      </c>
      <c r="H63" s="48" t="s">
        <v>1333</v>
      </c>
      <c r="I63" s="49">
        <v>11.3</v>
      </c>
      <c r="J63" s="59" t="s">
        <v>62</v>
      </c>
      <c r="K63" s="50" t="s">
        <v>64</v>
      </c>
      <c r="L63" s="34" t="s">
        <v>1688</v>
      </c>
      <c r="M63" s="36" t="s">
        <v>132</v>
      </c>
      <c r="N63" s="22"/>
      <c r="O63" s="21"/>
      <c r="P63" s="19">
        <f t="shared" si="1"/>
        <v>0</v>
      </c>
      <c r="Q63" s="19">
        <f t="shared" si="2"/>
        <v>0</v>
      </c>
      <c r="R63" s="19">
        <f t="shared" si="3"/>
        <v>16.124166666666667</v>
      </c>
      <c r="S63" s="19">
        <f t="shared" si="4"/>
        <v>50.574583333333337</v>
      </c>
    </row>
    <row r="64" spans="2:19">
      <c r="B64" s="20">
        <f t="shared" si="0"/>
        <v>62</v>
      </c>
      <c r="C64" s="66">
        <v>272</v>
      </c>
      <c r="D64" s="65" t="s">
        <v>2686</v>
      </c>
      <c r="E64" s="45" t="s">
        <v>1777</v>
      </c>
      <c r="F64" s="46">
        <v>1065</v>
      </c>
      <c r="G64" s="47">
        <f>$F64-818</f>
        <v>247</v>
      </c>
      <c r="H64" s="48" t="s">
        <v>1812</v>
      </c>
      <c r="I64" s="49">
        <v>4.4000000000000004</v>
      </c>
      <c r="J64" s="59" t="s">
        <v>1772</v>
      </c>
      <c r="K64" s="50" t="s">
        <v>20</v>
      </c>
      <c r="L64" s="34" t="s">
        <v>1693</v>
      </c>
      <c r="M64" s="36" t="s">
        <v>1921</v>
      </c>
      <c r="N64" s="22"/>
      <c r="O64" s="21"/>
      <c r="P64" s="19">
        <f t="shared" si="1"/>
        <v>0</v>
      </c>
      <c r="Q64" s="19">
        <f t="shared" si="2"/>
        <v>0</v>
      </c>
      <c r="R64" s="19">
        <f t="shared" si="3"/>
        <v>13.827666666666666</v>
      </c>
      <c r="S64" s="19">
        <f t="shared" si="4"/>
        <v>48.880466666666671</v>
      </c>
    </row>
    <row r="65" spans="2:19">
      <c r="B65" s="20">
        <f t="shared" si="0"/>
        <v>63</v>
      </c>
      <c r="C65" s="66">
        <v>2626</v>
      </c>
      <c r="D65" s="65" t="s">
        <v>2685</v>
      </c>
      <c r="E65" s="45" t="s">
        <v>133</v>
      </c>
      <c r="F65" s="46">
        <v>753</v>
      </c>
      <c r="G65" s="47">
        <f>$F65-507</f>
        <v>246</v>
      </c>
      <c r="H65" s="48" t="s">
        <v>1334</v>
      </c>
      <c r="I65" s="49">
        <v>10.199999999999999</v>
      </c>
      <c r="J65" s="59" t="s">
        <v>134</v>
      </c>
      <c r="K65" s="50" t="s">
        <v>135</v>
      </c>
      <c r="L65" s="34" t="s">
        <v>1682</v>
      </c>
      <c r="M65" s="36" t="s">
        <v>136</v>
      </c>
      <c r="N65" s="22"/>
      <c r="O65" s="21"/>
      <c r="P65" s="19">
        <f t="shared" si="1"/>
        <v>0</v>
      </c>
      <c r="Q65" s="19">
        <f t="shared" si="2"/>
        <v>0</v>
      </c>
      <c r="R65" s="19">
        <f t="shared" si="3"/>
        <v>17.943733333333334</v>
      </c>
      <c r="S65" s="19">
        <f t="shared" si="4"/>
        <v>49.20588333333334</v>
      </c>
    </row>
    <row r="66" spans="2:19">
      <c r="B66" s="20">
        <f t="shared" si="0"/>
        <v>64</v>
      </c>
      <c r="C66" s="66">
        <v>2800</v>
      </c>
      <c r="D66" s="65" t="s">
        <v>2684</v>
      </c>
      <c r="E66" s="45" t="s">
        <v>137</v>
      </c>
      <c r="F66" s="46">
        <v>724</v>
      </c>
      <c r="G66" s="47">
        <f>$F66-478</f>
        <v>246</v>
      </c>
      <c r="H66" s="48" t="s">
        <v>1335</v>
      </c>
      <c r="I66" s="49">
        <v>3.5</v>
      </c>
      <c r="J66" s="59" t="s">
        <v>138</v>
      </c>
      <c r="K66" s="50" t="s">
        <v>139</v>
      </c>
      <c r="L66" s="34" t="s">
        <v>1687</v>
      </c>
      <c r="M66" s="36" t="s">
        <v>140</v>
      </c>
      <c r="N66" s="22"/>
      <c r="O66" s="21"/>
      <c r="P66" s="19">
        <f t="shared" si="1"/>
        <v>0</v>
      </c>
      <c r="Q66" s="19">
        <f t="shared" si="2"/>
        <v>0</v>
      </c>
      <c r="R66" s="19">
        <f t="shared" si="3"/>
        <v>15.074083333333332</v>
      </c>
      <c r="S66" s="19">
        <f t="shared" si="4"/>
        <v>50.864449999999998</v>
      </c>
    </row>
    <row r="67" spans="2:19">
      <c r="B67" s="20">
        <f t="shared" ref="B67:B130" si="5">ROW()-ROW($B$2)</f>
        <v>65</v>
      </c>
      <c r="C67" s="66">
        <v>334</v>
      </c>
      <c r="D67" s="65" t="s">
        <v>2683</v>
      </c>
      <c r="E67" s="45" t="s">
        <v>141</v>
      </c>
      <c r="F67" s="46">
        <v>1035</v>
      </c>
      <c r="G67" s="47">
        <f>$F67-790</f>
        <v>245</v>
      </c>
      <c r="H67" s="48" t="s">
        <v>1813</v>
      </c>
      <c r="I67" s="49">
        <v>9.5</v>
      </c>
      <c r="J67" s="59" t="s">
        <v>1883</v>
      </c>
      <c r="K67" s="50" t="s">
        <v>20</v>
      </c>
      <c r="L67" s="34" t="s">
        <v>1693</v>
      </c>
      <c r="M67" s="36" t="s">
        <v>1922</v>
      </c>
      <c r="N67" s="22"/>
      <c r="O67" s="21"/>
      <c r="P67" s="19">
        <f t="shared" ref="P67:P130" si="6">IF(R67=0,VALUE(MID(M67,14,2))+VALUE(MID(M67,18,2))/60+VALUE(MID(M67,21,3))/1000/60,0)</f>
        <v>0</v>
      </c>
      <c r="Q67" s="19">
        <f t="shared" ref="Q67:Q130" si="7">IF(R67=0,VALUE(MID(M67,2,2))+VALUE(MID(M67,6,2))/60+VALUE(MID(M67,9,3))/1000/60,0)</f>
        <v>0</v>
      </c>
      <c r="R67" s="19">
        <f t="shared" ref="R67:R130" si="8">IF(N67="",VALUE(MID(M67,14,2))+VALUE(MID(M67,18,2))/60+VALUE(MID(M67,21,3))/1000/60,0)</f>
        <v>14.103266666666666</v>
      </c>
      <c r="S67" s="19">
        <f t="shared" ref="S67:S130" si="9">IF(N67="",VALUE(MID(M67,2,2))+VALUE(MID(M67,6,2))/60+VALUE(MID(M67,9,3))/1000/60,0)</f>
        <v>48.644950000000001</v>
      </c>
    </row>
    <row r="68" spans="2:19">
      <c r="B68" s="20">
        <f t="shared" si="5"/>
        <v>66</v>
      </c>
      <c r="C68" s="66">
        <v>3565</v>
      </c>
      <c r="D68" s="65" t="s">
        <v>2682</v>
      </c>
      <c r="E68" s="45" t="s">
        <v>142</v>
      </c>
      <c r="F68" s="46">
        <v>919.4</v>
      </c>
      <c r="G68" s="47">
        <f>$F68-675.4</f>
        <v>244</v>
      </c>
      <c r="H68" s="48" t="s">
        <v>1336</v>
      </c>
      <c r="I68" s="49">
        <v>13.2</v>
      </c>
      <c r="J68" s="59" t="s">
        <v>143</v>
      </c>
      <c r="K68" s="50" t="s">
        <v>31</v>
      </c>
      <c r="L68" s="34" t="s">
        <v>1693</v>
      </c>
      <c r="M68" s="36" t="s">
        <v>144</v>
      </c>
      <c r="N68" s="22"/>
      <c r="O68" s="21"/>
      <c r="P68" s="19">
        <f t="shared" si="6"/>
        <v>0</v>
      </c>
      <c r="Q68" s="19">
        <f t="shared" si="7"/>
        <v>0</v>
      </c>
      <c r="R68" s="19">
        <f t="shared" si="8"/>
        <v>14.419699999999999</v>
      </c>
      <c r="S68" s="19">
        <f t="shared" si="9"/>
        <v>48.753916666666669</v>
      </c>
    </row>
    <row r="69" spans="2:19">
      <c r="B69" s="20">
        <f t="shared" si="5"/>
        <v>67</v>
      </c>
      <c r="C69" s="66">
        <v>388</v>
      </c>
      <c r="D69" s="65" t="s">
        <v>2681</v>
      </c>
      <c r="E69" s="45" t="s">
        <v>145</v>
      </c>
      <c r="F69" s="46">
        <v>1009</v>
      </c>
      <c r="G69" s="47">
        <f>$F69-766</f>
        <v>243</v>
      </c>
      <c r="H69" s="48" t="s">
        <v>1814</v>
      </c>
      <c r="I69" s="49">
        <v>2.9</v>
      </c>
      <c r="J69" s="59" t="s">
        <v>1751</v>
      </c>
      <c r="K69" s="50" t="s">
        <v>2</v>
      </c>
      <c r="L69" s="34" t="s">
        <v>1686</v>
      </c>
      <c r="M69" s="36" t="s">
        <v>1923</v>
      </c>
      <c r="N69" s="22"/>
      <c r="O69" s="21"/>
      <c r="P69" s="19">
        <f t="shared" si="6"/>
        <v>0</v>
      </c>
      <c r="Q69" s="19">
        <f t="shared" si="7"/>
        <v>0</v>
      </c>
      <c r="R69" s="19">
        <f t="shared" si="8"/>
        <v>17.047983333333335</v>
      </c>
      <c r="S69" s="19">
        <f t="shared" si="9"/>
        <v>50.093083333333333</v>
      </c>
    </row>
    <row r="70" spans="2:19">
      <c r="B70" s="20">
        <f t="shared" si="5"/>
        <v>68</v>
      </c>
      <c r="C70" s="66">
        <v>3379</v>
      </c>
      <c r="D70" s="65" t="s">
        <v>2680</v>
      </c>
      <c r="E70" s="45" t="s">
        <v>146</v>
      </c>
      <c r="F70" s="46">
        <v>845</v>
      </c>
      <c r="G70" s="47">
        <f>$F70-603</f>
        <v>242</v>
      </c>
      <c r="H70" s="48" t="s">
        <v>1337</v>
      </c>
      <c r="I70" s="49">
        <v>6.4</v>
      </c>
      <c r="J70" s="59" t="s">
        <v>147</v>
      </c>
      <c r="K70" s="50" t="s">
        <v>31</v>
      </c>
      <c r="L70" s="34" t="s">
        <v>1692</v>
      </c>
      <c r="M70" s="36" t="s">
        <v>148</v>
      </c>
      <c r="N70" s="22"/>
      <c r="O70" s="21"/>
      <c r="P70" s="19">
        <f t="shared" si="6"/>
        <v>0</v>
      </c>
      <c r="Q70" s="19">
        <f t="shared" si="7"/>
        <v>0</v>
      </c>
      <c r="R70" s="19">
        <f t="shared" si="8"/>
        <v>13.487416666666666</v>
      </c>
      <c r="S70" s="19">
        <f t="shared" si="9"/>
        <v>49.235500000000002</v>
      </c>
    </row>
    <row r="71" spans="2:19">
      <c r="B71" s="20">
        <f t="shared" si="5"/>
        <v>69</v>
      </c>
      <c r="C71" s="66">
        <v>6055</v>
      </c>
      <c r="D71" s="65" t="s">
        <v>2679</v>
      </c>
      <c r="E71" s="51" t="s">
        <v>157</v>
      </c>
      <c r="F71" s="46">
        <v>776</v>
      </c>
      <c r="G71" s="47">
        <f>$F71-535</f>
        <v>241</v>
      </c>
      <c r="H71" s="48" t="s">
        <v>1341</v>
      </c>
      <c r="I71" s="49">
        <v>14.7</v>
      </c>
      <c r="J71" s="59" t="s">
        <v>158</v>
      </c>
      <c r="K71" s="50" t="s">
        <v>159</v>
      </c>
      <c r="L71" s="34" t="s">
        <v>1692</v>
      </c>
      <c r="M71" s="36" t="s">
        <v>2678</v>
      </c>
      <c r="N71" s="22"/>
      <c r="O71" s="21"/>
      <c r="P71" s="19">
        <f t="shared" si="6"/>
        <v>0</v>
      </c>
      <c r="Q71" s="19">
        <f t="shared" si="7"/>
        <v>0</v>
      </c>
      <c r="R71" s="19">
        <f t="shared" si="8"/>
        <v>13.082699999999999</v>
      </c>
      <c r="S71" s="19">
        <f t="shared" si="9"/>
        <v>49.391599999999997</v>
      </c>
    </row>
    <row r="72" spans="2:19">
      <c r="B72" s="20">
        <f t="shared" si="5"/>
        <v>70</v>
      </c>
      <c r="C72" s="66">
        <v>1871</v>
      </c>
      <c r="D72" s="65" t="s">
        <v>2677</v>
      </c>
      <c r="E72" s="45" t="s">
        <v>149</v>
      </c>
      <c r="F72" s="46">
        <v>899</v>
      </c>
      <c r="G72" s="47">
        <f>$F72-659</f>
        <v>240</v>
      </c>
      <c r="H72" s="48" t="s">
        <v>1338</v>
      </c>
      <c r="I72" s="49">
        <v>11.3</v>
      </c>
      <c r="J72" s="59" t="s">
        <v>150</v>
      </c>
      <c r="K72" s="50" t="s">
        <v>40</v>
      </c>
      <c r="L72" s="34" t="s">
        <v>1686</v>
      </c>
      <c r="M72" s="36" t="s">
        <v>151</v>
      </c>
      <c r="N72" s="22"/>
      <c r="O72" s="21"/>
      <c r="P72" s="19">
        <f t="shared" si="6"/>
        <v>0</v>
      </c>
      <c r="Q72" s="19">
        <f t="shared" si="7"/>
        <v>0</v>
      </c>
      <c r="R72" s="19">
        <f t="shared" si="8"/>
        <v>16.902183333333333</v>
      </c>
      <c r="S72" s="19">
        <f t="shared" si="9"/>
        <v>50.390483333333336</v>
      </c>
    </row>
    <row r="73" spans="2:19">
      <c r="B73" s="20">
        <f t="shared" si="5"/>
        <v>71</v>
      </c>
      <c r="C73" s="66">
        <v>2861</v>
      </c>
      <c r="D73" s="65" t="s">
        <v>2676</v>
      </c>
      <c r="E73" s="45" t="s">
        <v>152</v>
      </c>
      <c r="F73" s="46">
        <v>869</v>
      </c>
      <c r="G73" s="47">
        <f>$F73-629</f>
        <v>240</v>
      </c>
      <c r="H73" s="48" t="s">
        <v>1339</v>
      </c>
      <c r="I73" s="49">
        <v>8</v>
      </c>
      <c r="J73" s="59" t="s">
        <v>153</v>
      </c>
      <c r="K73" s="50" t="s">
        <v>139</v>
      </c>
      <c r="L73" s="34" t="s">
        <v>1687</v>
      </c>
      <c r="M73" s="36" t="s">
        <v>2675</v>
      </c>
      <c r="N73" s="22"/>
      <c r="O73" s="21"/>
      <c r="P73" s="19">
        <f t="shared" si="6"/>
        <v>0</v>
      </c>
      <c r="Q73" s="19">
        <f t="shared" si="7"/>
        <v>0</v>
      </c>
      <c r="R73" s="19">
        <f t="shared" si="8"/>
        <v>15.233783333333333</v>
      </c>
      <c r="S73" s="19">
        <f t="shared" si="9"/>
        <v>50.711600000000004</v>
      </c>
    </row>
    <row r="74" spans="2:19">
      <c r="B74" s="20">
        <f t="shared" si="5"/>
        <v>72</v>
      </c>
      <c r="C74" s="66">
        <v>1689</v>
      </c>
      <c r="D74" s="65" t="s">
        <v>2674</v>
      </c>
      <c r="E74" s="51" t="s">
        <v>154</v>
      </c>
      <c r="F74" s="46">
        <v>783</v>
      </c>
      <c r="G74" s="47">
        <f>$F74-543</f>
        <v>240</v>
      </c>
      <c r="H74" s="48" t="s">
        <v>1340</v>
      </c>
      <c r="I74" s="49">
        <v>8.5</v>
      </c>
      <c r="J74" s="59" t="s">
        <v>155</v>
      </c>
      <c r="K74" s="50" t="s">
        <v>15</v>
      </c>
      <c r="L74" s="34" t="s">
        <v>1682</v>
      </c>
      <c r="M74" s="36" t="s">
        <v>156</v>
      </c>
      <c r="N74" s="22"/>
      <c r="O74" s="21"/>
      <c r="P74" s="19">
        <f t="shared" si="6"/>
        <v>0</v>
      </c>
      <c r="Q74" s="19">
        <f t="shared" si="7"/>
        <v>0</v>
      </c>
      <c r="R74" s="19">
        <f t="shared" si="8"/>
        <v>17.995466666666669</v>
      </c>
      <c r="S74" s="19">
        <f t="shared" si="9"/>
        <v>49.0274</v>
      </c>
    </row>
    <row r="75" spans="2:19">
      <c r="B75" s="20">
        <f t="shared" si="5"/>
        <v>73</v>
      </c>
      <c r="C75" s="66">
        <v>892</v>
      </c>
      <c r="D75" s="65" t="s">
        <v>2673</v>
      </c>
      <c r="E75" s="45" t="s">
        <v>180</v>
      </c>
      <c r="F75" s="46">
        <v>461</v>
      </c>
      <c r="G75" s="47">
        <f>$F75-221</f>
        <v>240</v>
      </c>
      <c r="H75" s="48" t="s">
        <v>1350</v>
      </c>
      <c r="I75" s="49">
        <v>21.5</v>
      </c>
      <c r="J75" s="59" t="s">
        <v>181</v>
      </c>
      <c r="K75" s="50" t="s">
        <v>182</v>
      </c>
      <c r="L75" s="34" t="s">
        <v>1681</v>
      </c>
      <c r="M75" s="36" t="s">
        <v>2672</v>
      </c>
      <c r="N75" s="22"/>
      <c r="O75" s="21"/>
      <c r="P75" s="19">
        <f t="shared" si="6"/>
        <v>0</v>
      </c>
      <c r="Q75" s="19">
        <f t="shared" si="7"/>
        <v>0</v>
      </c>
      <c r="R75" s="19">
        <f t="shared" si="8"/>
        <v>14.289616666666667</v>
      </c>
      <c r="S75" s="19">
        <f t="shared" si="9"/>
        <v>50.386533333333333</v>
      </c>
    </row>
    <row r="76" spans="2:19">
      <c r="B76" s="20">
        <f t="shared" si="5"/>
        <v>74</v>
      </c>
      <c r="C76" s="66">
        <v>204</v>
      </c>
      <c r="D76" s="65" t="s">
        <v>2671</v>
      </c>
      <c r="E76" s="45" t="s">
        <v>1760</v>
      </c>
      <c r="F76" s="46">
        <v>1122</v>
      </c>
      <c r="G76" s="47">
        <f>$F76-883.75</f>
        <v>238.25</v>
      </c>
      <c r="H76" s="48" t="s">
        <v>1815</v>
      </c>
      <c r="I76" s="49">
        <v>6.2</v>
      </c>
      <c r="J76" s="59" t="s">
        <v>11</v>
      </c>
      <c r="K76" s="50" t="s">
        <v>139</v>
      </c>
      <c r="L76" s="34" t="s">
        <v>1687</v>
      </c>
      <c r="M76" s="36" t="s">
        <v>1924</v>
      </c>
      <c r="N76" s="22"/>
      <c r="O76" s="21"/>
      <c r="P76" s="19">
        <f t="shared" si="6"/>
        <v>0</v>
      </c>
      <c r="Q76" s="19">
        <f t="shared" si="7"/>
        <v>0</v>
      </c>
      <c r="R76" s="19">
        <f t="shared" si="8"/>
        <v>15.259550000000001</v>
      </c>
      <c r="S76" s="19">
        <f t="shared" si="9"/>
        <v>50.833850000000005</v>
      </c>
    </row>
    <row r="77" spans="2:19">
      <c r="B77" s="20">
        <f t="shared" si="5"/>
        <v>75</v>
      </c>
      <c r="C77" s="66">
        <v>3566</v>
      </c>
      <c r="D77" s="65" t="s">
        <v>2670</v>
      </c>
      <c r="E77" s="45" t="s">
        <v>80</v>
      </c>
      <c r="F77" s="46">
        <v>683</v>
      </c>
      <c r="G77" s="47">
        <f>$F77-445</f>
        <v>238</v>
      </c>
      <c r="H77" s="48" t="s">
        <v>1342</v>
      </c>
      <c r="I77" s="49">
        <v>8.5</v>
      </c>
      <c r="J77" s="59" t="s">
        <v>36</v>
      </c>
      <c r="K77" s="50" t="s">
        <v>9</v>
      </c>
      <c r="L77" s="34" t="s">
        <v>1681</v>
      </c>
      <c r="M77" s="36" t="s">
        <v>160</v>
      </c>
      <c r="N77" s="22"/>
      <c r="O77" s="21"/>
      <c r="P77" s="19">
        <f t="shared" si="6"/>
        <v>0</v>
      </c>
      <c r="Q77" s="19">
        <f t="shared" si="7"/>
        <v>0</v>
      </c>
      <c r="R77" s="19">
        <f t="shared" si="8"/>
        <v>14.227399999999999</v>
      </c>
      <c r="S77" s="19">
        <f t="shared" si="9"/>
        <v>50.67178333333333</v>
      </c>
    </row>
    <row r="78" spans="2:19">
      <c r="B78" s="20">
        <f t="shared" si="5"/>
        <v>76</v>
      </c>
      <c r="C78" s="66">
        <v>1942</v>
      </c>
      <c r="D78" s="65" t="s">
        <v>2669</v>
      </c>
      <c r="E78" s="45" t="s">
        <v>161</v>
      </c>
      <c r="F78" s="46">
        <v>660</v>
      </c>
      <c r="G78" s="47">
        <f>$F78-422</f>
        <v>238</v>
      </c>
      <c r="H78" s="48" t="s">
        <v>1278</v>
      </c>
      <c r="I78" s="49">
        <v>5.9</v>
      </c>
      <c r="J78" s="59" t="s">
        <v>162</v>
      </c>
      <c r="K78" s="50" t="s">
        <v>23</v>
      </c>
      <c r="L78" s="34" t="s">
        <v>1683</v>
      </c>
      <c r="M78" s="36" t="s">
        <v>163</v>
      </c>
      <c r="N78" s="22"/>
      <c r="O78" s="21"/>
      <c r="P78" s="19">
        <f t="shared" si="6"/>
        <v>0</v>
      </c>
      <c r="Q78" s="19">
        <f t="shared" si="7"/>
        <v>0</v>
      </c>
      <c r="R78" s="19">
        <f t="shared" si="8"/>
        <v>18.264433333333333</v>
      </c>
      <c r="S78" s="19">
        <f t="shared" si="9"/>
        <v>49.632800000000003</v>
      </c>
    </row>
    <row r="79" spans="2:19">
      <c r="B79" s="20">
        <f t="shared" si="5"/>
        <v>77</v>
      </c>
      <c r="C79" s="66">
        <v>2622</v>
      </c>
      <c r="D79" s="65" t="s">
        <v>2668</v>
      </c>
      <c r="E79" s="45" t="s">
        <v>164</v>
      </c>
      <c r="F79" s="46">
        <v>608</v>
      </c>
      <c r="G79" s="47">
        <f>$F79-371</f>
        <v>237</v>
      </c>
      <c r="H79" s="48" t="s">
        <v>1343</v>
      </c>
      <c r="I79" s="49">
        <v>5.9</v>
      </c>
      <c r="J79" s="59" t="s">
        <v>165</v>
      </c>
      <c r="K79" s="50" t="s">
        <v>23</v>
      </c>
      <c r="L79" s="34" t="s">
        <v>1683</v>
      </c>
      <c r="M79" s="36" t="s">
        <v>2667</v>
      </c>
      <c r="N79" s="22"/>
      <c r="O79" s="21"/>
      <c r="P79" s="19">
        <f t="shared" si="6"/>
        <v>0</v>
      </c>
      <c r="Q79" s="19">
        <f t="shared" si="7"/>
        <v>0</v>
      </c>
      <c r="R79" s="19">
        <f t="shared" si="8"/>
        <v>17.96555</v>
      </c>
      <c r="S79" s="19">
        <f t="shared" si="9"/>
        <v>49.545683333333329</v>
      </c>
    </row>
    <row r="80" spans="2:19">
      <c r="B80" s="20">
        <f t="shared" si="5"/>
        <v>78</v>
      </c>
      <c r="C80" s="66">
        <v>3567</v>
      </c>
      <c r="D80" s="65" t="s">
        <v>2666</v>
      </c>
      <c r="E80" s="45" t="s">
        <v>166</v>
      </c>
      <c r="F80" s="46">
        <v>561</v>
      </c>
      <c r="G80" s="47">
        <f>$F80-324</f>
        <v>237</v>
      </c>
      <c r="H80" s="48" t="s">
        <v>1344</v>
      </c>
      <c r="I80" s="49">
        <v>2.5</v>
      </c>
      <c r="J80" s="59" t="s">
        <v>167</v>
      </c>
      <c r="K80" s="50" t="s">
        <v>9</v>
      </c>
      <c r="L80" s="34" t="s">
        <v>1681</v>
      </c>
      <c r="M80" s="36" t="s">
        <v>168</v>
      </c>
      <c r="N80" s="22"/>
      <c r="O80" s="21"/>
      <c r="P80" s="19">
        <f t="shared" si="6"/>
        <v>0</v>
      </c>
      <c r="Q80" s="19">
        <f t="shared" si="7"/>
        <v>0</v>
      </c>
      <c r="R80" s="19">
        <f t="shared" si="8"/>
        <v>14.059583333333334</v>
      </c>
      <c r="S80" s="19">
        <f t="shared" si="9"/>
        <v>50.614400000000003</v>
      </c>
    </row>
    <row r="81" spans="2:19">
      <c r="B81" s="20">
        <f t="shared" si="5"/>
        <v>79</v>
      </c>
      <c r="C81" s="66">
        <v>3568</v>
      </c>
      <c r="D81" s="65" t="s">
        <v>2665</v>
      </c>
      <c r="E81" s="45" t="s">
        <v>169</v>
      </c>
      <c r="F81" s="46">
        <v>956</v>
      </c>
      <c r="G81" s="47">
        <f>$F81-720</f>
        <v>236</v>
      </c>
      <c r="H81" s="48" t="s">
        <v>1345</v>
      </c>
      <c r="I81" s="49">
        <v>36.200000000000003</v>
      </c>
      <c r="J81" s="59" t="s">
        <v>170</v>
      </c>
      <c r="K81" s="50" t="s">
        <v>6</v>
      </c>
      <c r="L81" s="34" t="s">
        <v>1681</v>
      </c>
      <c r="M81" s="36" t="s">
        <v>171</v>
      </c>
      <c r="N81" s="22"/>
      <c r="O81" s="21"/>
      <c r="P81" s="19">
        <f t="shared" si="6"/>
        <v>0</v>
      </c>
      <c r="Q81" s="19">
        <f t="shared" si="7"/>
        <v>0</v>
      </c>
      <c r="R81" s="19">
        <f t="shared" si="8"/>
        <v>13.61035</v>
      </c>
      <c r="S81" s="19">
        <f t="shared" si="9"/>
        <v>50.648600000000002</v>
      </c>
    </row>
    <row r="82" spans="2:19">
      <c r="B82" s="20">
        <f t="shared" si="5"/>
        <v>80</v>
      </c>
      <c r="C82" s="66">
        <v>3569</v>
      </c>
      <c r="D82" s="65" t="s">
        <v>2664</v>
      </c>
      <c r="E82" s="45" t="s">
        <v>172</v>
      </c>
      <c r="F82" s="46">
        <v>633</v>
      </c>
      <c r="G82" s="47">
        <f>$F82-397</f>
        <v>236</v>
      </c>
      <c r="H82" s="48" t="s">
        <v>1346</v>
      </c>
      <c r="I82" s="49">
        <v>16.600000000000001</v>
      </c>
      <c r="J82" s="59" t="s">
        <v>173</v>
      </c>
      <c r="K82" s="50" t="s">
        <v>174</v>
      </c>
      <c r="L82" s="34" t="s">
        <v>1693</v>
      </c>
      <c r="M82" s="36" t="s">
        <v>175</v>
      </c>
      <c r="N82" s="22"/>
      <c r="O82" s="21"/>
      <c r="P82" s="19">
        <f t="shared" si="6"/>
        <v>0</v>
      </c>
      <c r="Q82" s="19">
        <f t="shared" si="7"/>
        <v>0</v>
      </c>
      <c r="R82" s="19">
        <f t="shared" si="8"/>
        <v>14.224450000000001</v>
      </c>
      <c r="S82" s="19">
        <f t="shared" si="9"/>
        <v>49.294516666666667</v>
      </c>
    </row>
    <row r="83" spans="2:19">
      <c r="B83" s="20">
        <f t="shared" si="5"/>
        <v>81</v>
      </c>
      <c r="C83" s="66">
        <v>1007</v>
      </c>
      <c r="D83" s="65" t="s">
        <v>2663</v>
      </c>
      <c r="E83" s="45" t="s">
        <v>128</v>
      </c>
      <c r="F83" s="46">
        <v>840</v>
      </c>
      <c r="G83" s="47">
        <f>$F83-605</f>
        <v>235</v>
      </c>
      <c r="H83" s="48" t="s">
        <v>1722</v>
      </c>
      <c r="I83" s="49">
        <v>5.5</v>
      </c>
      <c r="J83" s="59" t="s">
        <v>21</v>
      </c>
      <c r="K83" s="50" t="s">
        <v>129</v>
      </c>
      <c r="L83" s="34" t="s">
        <v>1683</v>
      </c>
      <c r="M83" s="36" t="s">
        <v>130</v>
      </c>
      <c r="N83" s="22"/>
      <c r="O83" s="21"/>
      <c r="P83" s="19">
        <f t="shared" si="6"/>
        <v>0</v>
      </c>
      <c r="Q83" s="19">
        <f t="shared" si="7"/>
        <v>0</v>
      </c>
      <c r="R83" s="19">
        <f t="shared" si="8"/>
        <v>18.800016666666668</v>
      </c>
      <c r="S83" s="19">
        <f t="shared" si="9"/>
        <v>49.531683333333334</v>
      </c>
    </row>
    <row r="84" spans="2:19">
      <c r="B84" s="20">
        <f t="shared" si="5"/>
        <v>82</v>
      </c>
      <c r="C84" s="66">
        <v>3570</v>
      </c>
      <c r="D84" s="65" t="s">
        <v>2662</v>
      </c>
      <c r="E84" s="45" t="s">
        <v>176</v>
      </c>
      <c r="F84" s="46">
        <v>752</v>
      </c>
      <c r="G84" s="47">
        <f>$F84-517</f>
        <v>235</v>
      </c>
      <c r="H84" s="48" t="s">
        <v>1347</v>
      </c>
      <c r="I84" s="49">
        <v>6.7</v>
      </c>
      <c r="J84" s="59" t="s">
        <v>7</v>
      </c>
      <c r="K84" s="50" t="s">
        <v>9</v>
      </c>
      <c r="L84" s="34" t="s">
        <v>1681</v>
      </c>
      <c r="M84" s="36" t="s">
        <v>177</v>
      </c>
      <c r="N84" s="22"/>
      <c r="O84" s="21"/>
      <c r="P84" s="19">
        <f t="shared" si="6"/>
        <v>0</v>
      </c>
      <c r="Q84" s="19">
        <f t="shared" si="7"/>
        <v>0</v>
      </c>
      <c r="R84" s="19">
        <f t="shared" si="8"/>
        <v>13.870283333333333</v>
      </c>
      <c r="S84" s="19">
        <f t="shared" si="9"/>
        <v>50.507483333333333</v>
      </c>
    </row>
    <row r="85" spans="2:19">
      <c r="B85" s="20">
        <f t="shared" si="5"/>
        <v>83</v>
      </c>
      <c r="C85" s="66">
        <v>1598</v>
      </c>
      <c r="D85" s="65" t="s">
        <v>2661</v>
      </c>
      <c r="E85" s="45" t="s">
        <v>126</v>
      </c>
      <c r="F85" s="46">
        <v>749</v>
      </c>
      <c r="G85" s="47">
        <f>$F85-514</f>
        <v>235</v>
      </c>
      <c r="H85" s="48" t="s">
        <v>1348</v>
      </c>
      <c r="I85" s="49">
        <v>6.2</v>
      </c>
      <c r="J85" s="59" t="s">
        <v>51</v>
      </c>
      <c r="K85" s="50" t="s">
        <v>53</v>
      </c>
      <c r="L85" s="34" t="s">
        <v>1687</v>
      </c>
      <c r="M85" s="36" t="s">
        <v>178</v>
      </c>
      <c r="N85" s="22"/>
      <c r="O85" s="21"/>
      <c r="P85" s="19">
        <f t="shared" si="6"/>
        <v>0</v>
      </c>
      <c r="Q85" s="19">
        <f t="shared" si="7"/>
        <v>0</v>
      </c>
      <c r="R85" s="19">
        <f t="shared" si="8"/>
        <v>14.726316666666667</v>
      </c>
      <c r="S85" s="19">
        <f t="shared" si="9"/>
        <v>50.822433333333336</v>
      </c>
    </row>
    <row r="86" spans="2:19">
      <c r="B86" s="20">
        <f t="shared" si="5"/>
        <v>84</v>
      </c>
      <c r="C86" s="66">
        <v>3539</v>
      </c>
      <c r="D86" s="65" t="s">
        <v>2660</v>
      </c>
      <c r="E86" s="45" t="s">
        <v>119</v>
      </c>
      <c r="F86" s="46">
        <v>706</v>
      </c>
      <c r="G86" s="47">
        <f>$F86-472</f>
        <v>234</v>
      </c>
      <c r="H86" s="48" t="s">
        <v>1349</v>
      </c>
      <c r="I86" s="49">
        <v>2.9</v>
      </c>
      <c r="J86" s="59" t="s">
        <v>7</v>
      </c>
      <c r="K86" s="50" t="s">
        <v>9</v>
      </c>
      <c r="L86" s="34" t="s">
        <v>1681</v>
      </c>
      <c r="M86" s="36" t="s">
        <v>179</v>
      </c>
      <c r="N86" s="22"/>
      <c r="O86" s="21"/>
      <c r="P86" s="19">
        <f t="shared" si="6"/>
        <v>0</v>
      </c>
      <c r="Q86" s="19">
        <f t="shared" si="7"/>
        <v>0</v>
      </c>
      <c r="R86" s="19">
        <f t="shared" si="8"/>
        <v>13.972900000000001</v>
      </c>
      <c r="S86" s="19">
        <f t="shared" si="9"/>
        <v>50.567050000000002</v>
      </c>
    </row>
    <row r="87" spans="2:19">
      <c r="B87" s="20">
        <f t="shared" si="5"/>
        <v>85</v>
      </c>
      <c r="C87" s="66">
        <v>1738</v>
      </c>
      <c r="D87" s="65" t="s">
        <v>2659</v>
      </c>
      <c r="E87" s="45" t="s">
        <v>183</v>
      </c>
      <c r="F87" s="46">
        <v>923</v>
      </c>
      <c r="G87" s="47">
        <f>$F87-691</f>
        <v>232</v>
      </c>
      <c r="H87" s="48" t="s">
        <v>1271</v>
      </c>
      <c r="I87" s="49">
        <v>7.1</v>
      </c>
      <c r="J87" s="59" t="s">
        <v>184</v>
      </c>
      <c r="K87" s="50" t="s">
        <v>185</v>
      </c>
      <c r="L87" s="34" t="s">
        <v>1682</v>
      </c>
      <c r="M87" s="36" t="s">
        <v>186</v>
      </c>
      <c r="N87" s="22"/>
      <c r="O87" s="21"/>
      <c r="P87" s="19">
        <f t="shared" si="6"/>
        <v>0</v>
      </c>
      <c r="Q87" s="19">
        <f t="shared" si="7"/>
        <v>0</v>
      </c>
      <c r="R87" s="19">
        <f t="shared" si="8"/>
        <v>18.163149999999998</v>
      </c>
      <c r="S87" s="19">
        <f t="shared" si="9"/>
        <v>49.260916666666667</v>
      </c>
    </row>
    <row r="88" spans="2:19">
      <c r="B88" s="20">
        <f t="shared" si="5"/>
        <v>86</v>
      </c>
      <c r="C88" s="66">
        <v>3571</v>
      </c>
      <c r="D88" s="65" t="s">
        <v>2658</v>
      </c>
      <c r="E88" s="45" t="s">
        <v>187</v>
      </c>
      <c r="F88" s="46">
        <v>848</v>
      </c>
      <c r="G88" s="47">
        <f>$F88-620</f>
        <v>228</v>
      </c>
      <c r="H88" s="48" t="s">
        <v>1351</v>
      </c>
      <c r="I88" s="49">
        <v>14.8</v>
      </c>
      <c r="J88" s="59" t="s">
        <v>188</v>
      </c>
      <c r="K88" s="50" t="s">
        <v>18</v>
      </c>
      <c r="L88" s="34" t="s">
        <v>1692</v>
      </c>
      <c r="M88" s="36" t="s">
        <v>189</v>
      </c>
      <c r="N88" s="22"/>
      <c r="O88" s="21"/>
      <c r="P88" s="19">
        <f t="shared" si="6"/>
        <v>0</v>
      </c>
      <c r="Q88" s="19">
        <f t="shared" si="7"/>
        <v>0</v>
      </c>
      <c r="R88" s="19">
        <f t="shared" si="8"/>
        <v>12.6684</v>
      </c>
      <c r="S88" s="19">
        <f t="shared" si="9"/>
        <v>49.68268333333333</v>
      </c>
    </row>
    <row r="89" spans="2:19">
      <c r="B89" s="20">
        <f t="shared" si="5"/>
        <v>87</v>
      </c>
      <c r="C89" s="66">
        <v>3572</v>
      </c>
      <c r="D89" s="65" t="s">
        <v>2657</v>
      </c>
      <c r="E89" s="51" t="s">
        <v>190</v>
      </c>
      <c r="F89" s="46">
        <v>664</v>
      </c>
      <c r="G89" s="47">
        <f>$F89-438</f>
        <v>226</v>
      </c>
      <c r="H89" s="48" t="s">
        <v>2776</v>
      </c>
      <c r="I89" s="49">
        <v>4.4000000000000004</v>
      </c>
      <c r="J89" s="59" t="s">
        <v>191</v>
      </c>
      <c r="K89" s="50" t="s">
        <v>15</v>
      </c>
      <c r="L89" s="34" t="s">
        <v>1682</v>
      </c>
      <c r="M89" s="36" t="s">
        <v>192</v>
      </c>
      <c r="N89" s="22"/>
      <c r="O89" s="21"/>
      <c r="P89" s="19">
        <f t="shared" si="6"/>
        <v>0</v>
      </c>
      <c r="Q89" s="19">
        <f t="shared" si="7"/>
        <v>0</v>
      </c>
      <c r="R89" s="19">
        <f t="shared" si="8"/>
        <v>17.995350000000002</v>
      </c>
      <c r="S89" s="19">
        <f t="shared" si="9"/>
        <v>49.120400000000004</v>
      </c>
    </row>
    <row r="90" spans="2:19">
      <c r="B90" s="20">
        <f t="shared" si="5"/>
        <v>88</v>
      </c>
      <c r="C90" s="66">
        <v>3573</v>
      </c>
      <c r="D90" s="65" t="s">
        <v>2656</v>
      </c>
      <c r="E90" s="51" t="s">
        <v>193</v>
      </c>
      <c r="F90" s="46">
        <v>993.4</v>
      </c>
      <c r="G90" s="47">
        <f>$F90-768</f>
        <v>225.39999999999998</v>
      </c>
      <c r="H90" s="48" t="s">
        <v>1352</v>
      </c>
      <c r="I90" s="49">
        <v>4.7</v>
      </c>
      <c r="J90" s="59" t="s">
        <v>141</v>
      </c>
      <c r="K90" s="50" t="s">
        <v>20</v>
      </c>
      <c r="L90" s="34" t="s">
        <v>1693</v>
      </c>
      <c r="M90" s="36" t="s">
        <v>194</v>
      </c>
      <c r="N90" s="22"/>
      <c r="O90" s="21"/>
      <c r="P90" s="19">
        <f t="shared" si="6"/>
        <v>0</v>
      </c>
      <c r="Q90" s="19">
        <f t="shared" si="7"/>
        <v>0</v>
      </c>
      <c r="R90" s="19">
        <f t="shared" si="8"/>
        <v>14.209633333333333</v>
      </c>
      <c r="S90" s="19">
        <f t="shared" si="9"/>
        <v>48.656466666666667</v>
      </c>
    </row>
    <row r="91" spans="2:19">
      <c r="B91" s="20">
        <f t="shared" si="5"/>
        <v>89</v>
      </c>
      <c r="C91" s="66">
        <v>352</v>
      </c>
      <c r="D91" s="65" t="s">
        <v>2655</v>
      </c>
      <c r="E91" s="45" t="s">
        <v>195</v>
      </c>
      <c r="F91" s="46">
        <v>1024</v>
      </c>
      <c r="G91" s="47">
        <f>$F91-800</f>
        <v>224</v>
      </c>
      <c r="H91" s="48" t="s">
        <v>1816</v>
      </c>
      <c r="I91" s="49">
        <v>8.5</v>
      </c>
      <c r="J91" s="59" t="s">
        <v>1884</v>
      </c>
      <c r="K91" s="50" t="s">
        <v>48</v>
      </c>
      <c r="L91" s="34" t="s">
        <v>1682</v>
      </c>
      <c r="M91" s="36" t="s">
        <v>1925</v>
      </c>
      <c r="N91" s="22"/>
      <c r="O91" s="21"/>
      <c r="P91" s="19">
        <f t="shared" si="6"/>
        <v>0</v>
      </c>
      <c r="Q91" s="19">
        <f t="shared" si="7"/>
        <v>0</v>
      </c>
      <c r="R91" s="19">
        <f t="shared" si="8"/>
        <v>18.360900000000001</v>
      </c>
      <c r="S91" s="19">
        <f t="shared" si="9"/>
        <v>49.403966666666662</v>
      </c>
    </row>
    <row r="92" spans="2:19">
      <c r="B92" s="20">
        <f t="shared" si="5"/>
        <v>90</v>
      </c>
      <c r="C92" s="66">
        <v>3574</v>
      </c>
      <c r="D92" s="65" t="s">
        <v>2654</v>
      </c>
      <c r="E92" s="51" t="s">
        <v>196</v>
      </c>
      <c r="F92" s="46">
        <v>672</v>
      </c>
      <c r="G92" s="47">
        <f>$F92-448</f>
        <v>224</v>
      </c>
      <c r="H92" s="48" t="s">
        <v>1353</v>
      </c>
      <c r="I92" s="49">
        <v>7.8</v>
      </c>
      <c r="J92" s="59" t="s">
        <v>197</v>
      </c>
      <c r="K92" s="50" t="s">
        <v>135</v>
      </c>
      <c r="L92" s="34" t="s">
        <v>1682</v>
      </c>
      <c r="M92" s="36" t="s">
        <v>198</v>
      </c>
      <c r="N92" s="22"/>
      <c r="O92" s="21"/>
      <c r="P92" s="19">
        <f t="shared" si="6"/>
        <v>0</v>
      </c>
      <c r="Q92" s="19">
        <f t="shared" si="7"/>
        <v>0</v>
      </c>
      <c r="R92" s="19">
        <f t="shared" si="8"/>
        <v>17.773350000000001</v>
      </c>
      <c r="S92" s="19">
        <f t="shared" si="9"/>
        <v>49.156683333333334</v>
      </c>
    </row>
    <row r="93" spans="2:19">
      <c r="B93" s="20">
        <f t="shared" si="5"/>
        <v>91</v>
      </c>
      <c r="C93" s="66">
        <v>3575</v>
      </c>
      <c r="D93" s="65" t="s">
        <v>2653</v>
      </c>
      <c r="E93" s="45" t="s">
        <v>199</v>
      </c>
      <c r="F93" s="46">
        <v>677</v>
      </c>
      <c r="G93" s="47">
        <f>$F93-458</f>
        <v>219</v>
      </c>
      <c r="H93" s="48" t="s">
        <v>1354</v>
      </c>
      <c r="I93" s="49">
        <v>8.6</v>
      </c>
      <c r="J93" s="59" t="s">
        <v>36</v>
      </c>
      <c r="K93" s="50" t="s">
        <v>9</v>
      </c>
      <c r="L93" s="34" t="s">
        <v>1681</v>
      </c>
      <c r="M93" s="36" t="s">
        <v>200</v>
      </c>
      <c r="N93" s="22"/>
      <c r="O93" s="21"/>
      <c r="P93" s="19">
        <f t="shared" si="6"/>
        <v>0</v>
      </c>
      <c r="Q93" s="19">
        <f t="shared" si="7"/>
        <v>0</v>
      </c>
      <c r="R93" s="19">
        <f t="shared" si="8"/>
        <v>14.139999999999999</v>
      </c>
      <c r="S93" s="19">
        <f t="shared" si="9"/>
        <v>50.593783333333334</v>
      </c>
    </row>
    <row r="94" spans="2:19">
      <c r="B94" s="20">
        <f t="shared" si="5"/>
        <v>92</v>
      </c>
      <c r="C94" s="66">
        <v>1737</v>
      </c>
      <c r="D94" s="65" t="s">
        <v>2652</v>
      </c>
      <c r="E94" s="45" t="s">
        <v>201</v>
      </c>
      <c r="F94" s="46">
        <v>617</v>
      </c>
      <c r="G94" s="47">
        <f>$F94-398</f>
        <v>219</v>
      </c>
      <c r="H94" s="48" t="s">
        <v>1355</v>
      </c>
      <c r="I94" s="49">
        <v>5.9</v>
      </c>
      <c r="J94" s="59" t="s">
        <v>202</v>
      </c>
      <c r="K94" s="50" t="s">
        <v>9</v>
      </c>
      <c r="L94" s="34" t="s">
        <v>1681</v>
      </c>
      <c r="M94" s="36" t="s">
        <v>203</v>
      </c>
      <c r="N94" s="22"/>
      <c r="O94" s="21"/>
      <c r="P94" s="19">
        <f t="shared" si="6"/>
        <v>0</v>
      </c>
      <c r="Q94" s="19">
        <f t="shared" si="7"/>
        <v>0</v>
      </c>
      <c r="R94" s="19">
        <f t="shared" si="8"/>
        <v>14.114466666666667</v>
      </c>
      <c r="S94" s="19">
        <f t="shared" si="9"/>
        <v>50.731666666666669</v>
      </c>
    </row>
    <row r="95" spans="2:19">
      <c r="B95" s="20">
        <f t="shared" si="5"/>
        <v>93</v>
      </c>
      <c r="C95" s="66">
        <v>1684</v>
      </c>
      <c r="D95" s="65" t="s">
        <v>2651</v>
      </c>
      <c r="E95" s="45" t="s">
        <v>204</v>
      </c>
      <c r="F95" s="46">
        <v>774</v>
      </c>
      <c r="G95" s="47">
        <f>$F95-556</f>
        <v>218</v>
      </c>
      <c r="H95" s="48" t="s">
        <v>1975</v>
      </c>
      <c r="I95" s="49">
        <v>3.6</v>
      </c>
      <c r="J95" s="59" t="s">
        <v>205</v>
      </c>
      <c r="K95" s="50" t="s">
        <v>53</v>
      </c>
      <c r="L95" s="34" t="s">
        <v>1681</v>
      </c>
      <c r="M95" s="36" t="s">
        <v>206</v>
      </c>
      <c r="N95" s="22"/>
      <c r="O95" s="21"/>
      <c r="P95" s="19">
        <f t="shared" si="6"/>
        <v>0</v>
      </c>
      <c r="Q95" s="19">
        <f t="shared" si="7"/>
        <v>0</v>
      </c>
      <c r="R95" s="19">
        <f t="shared" si="8"/>
        <v>14.559866666666668</v>
      </c>
      <c r="S95" s="19">
        <f t="shared" si="9"/>
        <v>50.8566</v>
      </c>
    </row>
    <row r="96" spans="2:19">
      <c r="B96" s="20">
        <f t="shared" si="5"/>
        <v>94</v>
      </c>
      <c r="C96" s="66">
        <v>2809</v>
      </c>
      <c r="D96" s="65" t="s">
        <v>2650</v>
      </c>
      <c r="E96" s="45" t="s">
        <v>207</v>
      </c>
      <c r="F96" s="46">
        <v>539</v>
      </c>
      <c r="G96" s="47">
        <f>$F96-323</f>
        <v>216</v>
      </c>
      <c r="H96" s="48" t="s">
        <v>1356</v>
      </c>
      <c r="I96" s="49">
        <v>5.9</v>
      </c>
      <c r="J96" s="59" t="s">
        <v>176</v>
      </c>
      <c r="K96" s="50" t="s">
        <v>9</v>
      </c>
      <c r="L96" s="34" t="s">
        <v>1681</v>
      </c>
      <c r="M96" s="36" t="s">
        <v>208</v>
      </c>
      <c r="N96" s="22"/>
      <c r="O96" s="21"/>
      <c r="P96" s="19">
        <f t="shared" si="6"/>
        <v>0</v>
      </c>
      <c r="Q96" s="19">
        <f t="shared" si="7"/>
        <v>0</v>
      </c>
      <c r="R96" s="19">
        <f t="shared" si="8"/>
        <v>13.763883333333334</v>
      </c>
      <c r="S96" s="19">
        <f t="shared" si="9"/>
        <v>50.527699999999996</v>
      </c>
    </row>
    <row r="97" spans="2:19">
      <c r="B97" s="20">
        <f t="shared" si="5"/>
        <v>95</v>
      </c>
      <c r="C97" s="66">
        <v>3576</v>
      </c>
      <c r="D97" s="65" t="s">
        <v>2649</v>
      </c>
      <c r="E97" s="45" t="s">
        <v>209</v>
      </c>
      <c r="F97" s="46">
        <v>509</v>
      </c>
      <c r="G97" s="47">
        <f>$F97-293</f>
        <v>216</v>
      </c>
      <c r="H97" s="48" t="s">
        <v>1357</v>
      </c>
      <c r="I97" s="49">
        <v>4.4000000000000004</v>
      </c>
      <c r="J97" s="59" t="s">
        <v>210</v>
      </c>
      <c r="K97" s="50" t="s">
        <v>9</v>
      </c>
      <c r="L97" s="34" t="s">
        <v>1681</v>
      </c>
      <c r="M97" s="36" t="s">
        <v>211</v>
      </c>
      <c r="N97" s="22"/>
      <c r="O97" s="21"/>
      <c r="P97" s="19">
        <f t="shared" si="6"/>
        <v>0</v>
      </c>
      <c r="Q97" s="19">
        <f t="shared" si="7"/>
        <v>0</v>
      </c>
      <c r="R97" s="19">
        <f t="shared" si="8"/>
        <v>13.808533333333335</v>
      </c>
      <c r="S97" s="19">
        <f t="shared" si="9"/>
        <v>50.411383333333333</v>
      </c>
    </row>
    <row r="98" spans="2:19">
      <c r="B98" s="20">
        <f t="shared" si="5"/>
        <v>96</v>
      </c>
      <c r="C98" s="66">
        <v>93</v>
      </c>
      <c r="D98" s="65" t="s">
        <v>2648</v>
      </c>
      <c r="E98" s="45" t="s">
        <v>52</v>
      </c>
      <c r="F98" s="46">
        <v>1300</v>
      </c>
      <c r="G98" s="47">
        <f>$F98-1085</f>
        <v>215</v>
      </c>
      <c r="H98" s="48" t="s">
        <v>1817</v>
      </c>
      <c r="I98" s="49">
        <v>5.2</v>
      </c>
      <c r="J98" s="59" t="s">
        <v>1732</v>
      </c>
      <c r="K98" s="50" t="s">
        <v>1</v>
      </c>
      <c r="L98" s="34" t="s">
        <v>1688</v>
      </c>
      <c r="M98" s="36" t="s">
        <v>1926</v>
      </c>
      <c r="N98" s="22"/>
      <c r="O98" s="21"/>
      <c r="P98" s="19">
        <f t="shared" si="6"/>
        <v>0</v>
      </c>
      <c r="Q98" s="19">
        <f t="shared" si="7"/>
        <v>0</v>
      </c>
      <c r="R98" s="19">
        <f t="shared" si="8"/>
        <v>15.742099999999999</v>
      </c>
      <c r="S98" s="19">
        <f t="shared" si="9"/>
        <v>50.652450000000002</v>
      </c>
    </row>
    <row r="99" spans="2:19">
      <c r="B99" s="20">
        <f t="shared" si="5"/>
        <v>97</v>
      </c>
      <c r="C99" s="66">
        <v>146</v>
      </c>
      <c r="D99" s="65" t="s">
        <v>2647</v>
      </c>
      <c r="E99" s="45" t="s">
        <v>1754</v>
      </c>
      <c r="F99" s="46">
        <v>1205</v>
      </c>
      <c r="G99" s="47">
        <f>$F99-992.5</f>
        <v>212.5</v>
      </c>
      <c r="H99" s="48" t="s">
        <v>1818</v>
      </c>
      <c r="I99" s="49">
        <v>3.5</v>
      </c>
      <c r="J99" s="59" t="s">
        <v>1701</v>
      </c>
      <c r="K99" s="50" t="s">
        <v>2</v>
      </c>
      <c r="L99" s="34" t="s">
        <v>1683</v>
      </c>
      <c r="M99" s="36" t="s">
        <v>1927</v>
      </c>
      <c r="N99" s="22"/>
      <c r="O99" s="21"/>
      <c r="P99" s="19">
        <f t="shared" si="6"/>
        <v>0</v>
      </c>
      <c r="Q99" s="19">
        <f t="shared" si="7"/>
        <v>0</v>
      </c>
      <c r="R99" s="19">
        <f t="shared" si="8"/>
        <v>17.266166666666667</v>
      </c>
      <c r="S99" s="19">
        <f t="shared" si="9"/>
        <v>50.1462</v>
      </c>
    </row>
    <row r="100" spans="2:19">
      <c r="B100" s="20">
        <f t="shared" si="5"/>
        <v>98</v>
      </c>
      <c r="C100" s="66">
        <v>123</v>
      </c>
      <c r="D100" s="65" t="s">
        <v>2646</v>
      </c>
      <c r="E100" s="45" t="s">
        <v>1751</v>
      </c>
      <c r="F100" s="46">
        <v>1237</v>
      </c>
      <c r="G100" s="47">
        <f>$F100-1025</f>
        <v>212</v>
      </c>
      <c r="H100" s="48" t="s">
        <v>1272</v>
      </c>
      <c r="I100" s="49">
        <v>3.1</v>
      </c>
      <c r="J100" s="59" t="s">
        <v>212</v>
      </c>
      <c r="K100" s="50" t="s">
        <v>2</v>
      </c>
      <c r="L100" s="34" t="s">
        <v>1686</v>
      </c>
      <c r="M100" s="36" t="s">
        <v>1928</v>
      </c>
      <c r="N100" s="22"/>
      <c r="O100" s="21"/>
      <c r="P100" s="19">
        <f t="shared" si="6"/>
        <v>0</v>
      </c>
      <c r="Q100" s="19">
        <f t="shared" si="7"/>
        <v>0</v>
      </c>
      <c r="R100" s="19">
        <f t="shared" si="8"/>
        <v>17.077666666666666</v>
      </c>
      <c r="S100" s="19">
        <f t="shared" si="9"/>
        <v>50.121650000000002</v>
      </c>
    </row>
    <row r="101" spans="2:19">
      <c r="B101" s="20">
        <f t="shared" si="5"/>
        <v>99</v>
      </c>
      <c r="C101" s="66">
        <v>337</v>
      </c>
      <c r="D101" s="65" t="s">
        <v>2645</v>
      </c>
      <c r="E101" s="45" t="s">
        <v>195</v>
      </c>
      <c r="F101" s="46">
        <v>1035</v>
      </c>
      <c r="G101" s="47">
        <f>$F101-825</f>
        <v>210</v>
      </c>
      <c r="H101" s="48" t="s">
        <v>1819</v>
      </c>
      <c r="I101" s="49">
        <v>10</v>
      </c>
      <c r="J101" s="59" t="s">
        <v>1780</v>
      </c>
      <c r="K101" s="50" t="s">
        <v>220</v>
      </c>
      <c r="L101" s="34" t="s">
        <v>1693</v>
      </c>
      <c r="M101" s="36" t="s">
        <v>1929</v>
      </c>
      <c r="N101" s="22"/>
      <c r="O101" s="21"/>
      <c r="P101" s="19">
        <f t="shared" si="6"/>
        <v>0</v>
      </c>
      <c r="Q101" s="19">
        <f t="shared" si="7"/>
        <v>0</v>
      </c>
      <c r="R101" s="19">
        <f t="shared" si="8"/>
        <v>14.738583333333333</v>
      </c>
      <c r="S101" s="19">
        <f t="shared" si="9"/>
        <v>48.714916666666667</v>
      </c>
    </row>
    <row r="102" spans="2:19">
      <c r="B102" s="20">
        <f t="shared" si="5"/>
        <v>100</v>
      </c>
      <c r="C102" s="66">
        <v>3577</v>
      </c>
      <c r="D102" s="65" t="s">
        <v>2644</v>
      </c>
      <c r="E102" s="51" t="s">
        <v>213</v>
      </c>
      <c r="F102" s="46">
        <v>952.8</v>
      </c>
      <c r="G102" s="47">
        <f>$F102-743</f>
        <v>209.79999999999995</v>
      </c>
      <c r="H102" s="48" t="s">
        <v>1358</v>
      </c>
      <c r="I102" s="49">
        <v>5.9</v>
      </c>
      <c r="J102" s="59" t="s">
        <v>693</v>
      </c>
      <c r="K102" s="50" t="s">
        <v>31</v>
      </c>
      <c r="L102" s="34" t="s">
        <v>1693</v>
      </c>
      <c r="M102" s="36" t="s">
        <v>214</v>
      </c>
      <c r="N102" s="22"/>
      <c r="O102" s="21"/>
      <c r="P102" s="19">
        <f t="shared" si="6"/>
        <v>0</v>
      </c>
      <c r="Q102" s="19">
        <f t="shared" si="7"/>
        <v>0</v>
      </c>
      <c r="R102" s="19">
        <f t="shared" si="8"/>
        <v>14.190166666666666</v>
      </c>
      <c r="S102" s="19">
        <f t="shared" si="9"/>
        <v>48.908499999999997</v>
      </c>
    </row>
    <row r="103" spans="2:19">
      <c r="B103" s="20">
        <f t="shared" si="5"/>
        <v>101</v>
      </c>
      <c r="C103" s="66">
        <v>3322</v>
      </c>
      <c r="D103" s="65" t="s">
        <v>2643</v>
      </c>
      <c r="E103" s="45" t="s">
        <v>215</v>
      </c>
      <c r="F103" s="46">
        <v>790</v>
      </c>
      <c r="G103" s="47">
        <f>$F103-580</f>
        <v>210</v>
      </c>
      <c r="H103" s="48" t="s">
        <v>1359</v>
      </c>
      <c r="I103" s="49">
        <v>7</v>
      </c>
      <c r="J103" s="59" t="s">
        <v>52</v>
      </c>
      <c r="K103" s="50" t="s">
        <v>19</v>
      </c>
      <c r="L103" s="34" t="s">
        <v>1687</v>
      </c>
      <c r="M103" s="36" t="s">
        <v>216</v>
      </c>
      <c r="N103" s="22"/>
      <c r="O103" s="21"/>
      <c r="P103" s="19">
        <f t="shared" si="6"/>
        <v>0</v>
      </c>
      <c r="Q103" s="19">
        <f t="shared" si="7"/>
        <v>0</v>
      </c>
      <c r="R103" s="19">
        <f t="shared" si="8"/>
        <v>14.897966666666667</v>
      </c>
      <c r="S103" s="19">
        <f t="shared" si="9"/>
        <v>50.788483333333332</v>
      </c>
    </row>
    <row r="104" spans="2:19">
      <c r="B104" s="20">
        <f t="shared" si="5"/>
        <v>102</v>
      </c>
      <c r="C104" s="66">
        <v>2924</v>
      </c>
      <c r="D104" s="65" t="s">
        <v>2642</v>
      </c>
      <c r="E104" s="45" t="s">
        <v>221</v>
      </c>
      <c r="F104" s="46">
        <v>741</v>
      </c>
      <c r="G104" s="47">
        <f>$F104-531</f>
        <v>210</v>
      </c>
      <c r="H104" s="48" t="s">
        <v>1361</v>
      </c>
      <c r="I104" s="49">
        <v>5.5</v>
      </c>
      <c r="J104" s="59" t="s">
        <v>131</v>
      </c>
      <c r="K104" s="50" t="s">
        <v>64</v>
      </c>
      <c r="L104" s="34" t="s">
        <v>1688</v>
      </c>
      <c r="M104" s="36" t="s">
        <v>2641</v>
      </c>
      <c r="N104" s="22"/>
      <c r="O104" s="21"/>
      <c r="P104" s="19">
        <f t="shared" si="6"/>
        <v>0</v>
      </c>
      <c r="Q104" s="19">
        <f t="shared" si="7"/>
        <v>0</v>
      </c>
      <c r="R104" s="19">
        <f t="shared" si="8"/>
        <v>16.052083333333336</v>
      </c>
      <c r="S104" s="19">
        <f t="shared" si="9"/>
        <v>50.552566666666664</v>
      </c>
    </row>
    <row r="105" spans="2:19">
      <c r="B105" s="20">
        <f t="shared" si="5"/>
        <v>103</v>
      </c>
      <c r="C105" s="66">
        <v>3578</v>
      </c>
      <c r="D105" s="65" t="s">
        <v>2640</v>
      </c>
      <c r="E105" s="45" t="s">
        <v>217</v>
      </c>
      <c r="F105" s="46">
        <v>514</v>
      </c>
      <c r="G105" s="47">
        <f>$F105-304</f>
        <v>210</v>
      </c>
      <c r="H105" s="48" t="s">
        <v>1360</v>
      </c>
      <c r="I105" s="49">
        <v>6.3</v>
      </c>
      <c r="J105" s="59" t="s">
        <v>218</v>
      </c>
      <c r="K105" s="50" t="s">
        <v>219</v>
      </c>
      <c r="L105" s="34" t="s">
        <v>1687</v>
      </c>
      <c r="M105" s="36" t="s">
        <v>2639</v>
      </c>
      <c r="N105" s="22"/>
      <c r="O105" s="21"/>
      <c r="P105" s="19">
        <f t="shared" si="6"/>
        <v>0</v>
      </c>
      <c r="Q105" s="19">
        <f t="shared" si="7"/>
        <v>0</v>
      </c>
      <c r="R105" s="19">
        <f t="shared" si="8"/>
        <v>15.2316</v>
      </c>
      <c r="S105" s="19">
        <f t="shared" si="9"/>
        <v>50.516300000000001</v>
      </c>
    </row>
    <row r="106" spans="2:19">
      <c r="B106" s="20">
        <f t="shared" si="5"/>
        <v>104</v>
      </c>
      <c r="C106" s="66">
        <v>3579</v>
      </c>
      <c r="D106" s="65" t="s">
        <v>2638</v>
      </c>
      <c r="E106" s="45" t="s">
        <v>222</v>
      </c>
      <c r="F106" s="46">
        <v>712</v>
      </c>
      <c r="G106" s="47">
        <f>$F106-503</f>
        <v>209</v>
      </c>
      <c r="H106" s="48" t="s">
        <v>1362</v>
      </c>
      <c r="I106" s="49">
        <v>5.5</v>
      </c>
      <c r="J106" s="59" t="s">
        <v>197</v>
      </c>
      <c r="K106" s="50" t="s">
        <v>159</v>
      </c>
      <c r="L106" s="34" t="s">
        <v>1692</v>
      </c>
      <c r="M106" s="36" t="s">
        <v>223</v>
      </c>
      <c r="N106" s="22"/>
      <c r="O106" s="21"/>
      <c r="P106" s="19">
        <f t="shared" si="6"/>
        <v>0</v>
      </c>
      <c r="Q106" s="19">
        <f t="shared" si="7"/>
        <v>0</v>
      </c>
      <c r="R106" s="19">
        <f t="shared" si="8"/>
        <v>13.24085</v>
      </c>
      <c r="S106" s="19">
        <f t="shared" si="9"/>
        <v>49.477250000000005</v>
      </c>
    </row>
    <row r="107" spans="2:19">
      <c r="B107" s="20">
        <f t="shared" si="5"/>
        <v>105</v>
      </c>
      <c r="C107" s="66">
        <v>1664</v>
      </c>
      <c r="D107" s="65" t="s">
        <v>2637</v>
      </c>
      <c r="E107" s="45" t="s">
        <v>224</v>
      </c>
      <c r="F107" s="46">
        <v>760</v>
      </c>
      <c r="G107" s="47">
        <f>$F107-552</f>
        <v>208</v>
      </c>
      <c r="H107" s="48" t="s">
        <v>1363</v>
      </c>
      <c r="I107" s="49">
        <v>6.9</v>
      </c>
      <c r="J107" s="59" t="s">
        <v>205</v>
      </c>
      <c r="K107" s="50" t="s">
        <v>53</v>
      </c>
      <c r="L107" s="34" t="s">
        <v>1687</v>
      </c>
      <c r="M107" s="36" t="s">
        <v>225</v>
      </c>
      <c r="N107" s="22"/>
      <c r="O107" s="21"/>
      <c r="P107" s="19">
        <f t="shared" si="6"/>
        <v>0</v>
      </c>
      <c r="Q107" s="19">
        <f t="shared" si="7"/>
        <v>0</v>
      </c>
      <c r="R107" s="19">
        <f t="shared" si="8"/>
        <v>14.572833333333334</v>
      </c>
      <c r="S107" s="19">
        <f t="shared" si="9"/>
        <v>50.788550000000001</v>
      </c>
    </row>
    <row r="108" spans="2:19">
      <c r="B108" s="20">
        <f t="shared" si="5"/>
        <v>106</v>
      </c>
      <c r="C108" s="66">
        <v>3580</v>
      </c>
      <c r="D108" s="65" t="s">
        <v>2636</v>
      </c>
      <c r="E108" s="45" t="s">
        <v>226</v>
      </c>
      <c r="F108" s="46">
        <v>521</v>
      </c>
      <c r="G108" s="47">
        <f>$F108-313</f>
        <v>208</v>
      </c>
      <c r="H108" s="48" t="s">
        <v>1364</v>
      </c>
      <c r="I108" s="49">
        <v>3.7</v>
      </c>
      <c r="J108" s="59" t="s">
        <v>207</v>
      </c>
      <c r="K108" s="50" t="s">
        <v>9</v>
      </c>
      <c r="L108" s="34" t="s">
        <v>1681</v>
      </c>
      <c r="M108" s="36" t="s">
        <v>227</v>
      </c>
      <c r="N108" s="22"/>
      <c r="O108" s="21"/>
      <c r="P108" s="19">
        <f t="shared" si="6"/>
        <v>0</v>
      </c>
      <c r="Q108" s="19">
        <f t="shared" si="7"/>
        <v>0</v>
      </c>
      <c r="R108" s="19">
        <f t="shared" si="8"/>
        <v>13.714849999999998</v>
      </c>
      <c r="S108" s="19">
        <f t="shared" si="9"/>
        <v>50.516133333333336</v>
      </c>
    </row>
    <row r="109" spans="2:19">
      <c r="B109" s="20">
        <f t="shared" si="5"/>
        <v>107</v>
      </c>
      <c r="C109" s="66">
        <v>3581</v>
      </c>
      <c r="D109" s="65" t="s">
        <v>2635</v>
      </c>
      <c r="E109" s="45" t="s">
        <v>228</v>
      </c>
      <c r="F109" s="46">
        <v>736</v>
      </c>
      <c r="G109" s="47">
        <f>$F109-529</f>
        <v>207</v>
      </c>
      <c r="H109" s="48" t="s">
        <v>1365</v>
      </c>
      <c r="I109" s="49">
        <v>3.7</v>
      </c>
      <c r="J109" s="59" t="s">
        <v>7</v>
      </c>
      <c r="K109" s="50" t="s">
        <v>9</v>
      </c>
      <c r="L109" s="34" t="s">
        <v>1681</v>
      </c>
      <c r="M109" s="36" t="s">
        <v>229</v>
      </c>
      <c r="N109" s="22"/>
      <c r="O109" s="21"/>
      <c r="P109" s="19">
        <f t="shared" si="6"/>
        <v>0</v>
      </c>
      <c r="Q109" s="19">
        <f t="shared" si="7"/>
        <v>0</v>
      </c>
      <c r="R109" s="19">
        <f t="shared" si="8"/>
        <v>13.878350000000001</v>
      </c>
      <c r="S109" s="19">
        <f t="shared" si="9"/>
        <v>50.54613333333333</v>
      </c>
    </row>
    <row r="110" spans="2:19">
      <c r="B110" s="20">
        <f t="shared" si="5"/>
        <v>108</v>
      </c>
      <c r="C110" s="66">
        <v>3582</v>
      </c>
      <c r="D110" s="65" t="s">
        <v>2634</v>
      </c>
      <c r="E110" s="45" t="s">
        <v>230</v>
      </c>
      <c r="F110" s="46">
        <v>660</v>
      </c>
      <c r="G110" s="47">
        <f>$F110-453</f>
        <v>207</v>
      </c>
      <c r="H110" s="48" t="s">
        <v>1366</v>
      </c>
      <c r="I110" s="49">
        <v>14.5</v>
      </c>
      <c r="J110" s="59" t="s">
        <v>231</v>
      </c>
      <c r="K110" s="50" t="s">
        <v>232</v>
      </c>
      <c r="L110" s="34" t="s">
        <v>1684</v>
      </c>
      <c r="M110" s="36" t="s">
        <v>233</v>
      </c>
      <c r="N110" s="22"/>
      <c r="O110" s="21"/>
      <c r="P110" s="19">
        <f t="shared" si="6"/>
        <v>0</v>
      </c>
      <c r="Q110" s="19">
        <f t="shared" si="7"/>
        <v>0</v>
      </c>
      <c r="R110" s="19">
        <f t="shared" si="8"/>
        <v>16.585866666666664</v>
      </c>
      <c r="S110" s="19">
        <f t="shared" si="9"/>
        <v>49.724366666666668</v>
      </c>
    </row>
    <row r="111" spans="2:19">
      <c r="B111" s="20">
        <f t="shared" si="5"/>
        <v>109</v>
      </c>
      <c r="C111" s="66">
        <v>3583</v>
      </c>
      <c r="D111" s="65" t="s">
        <v>2633</v>
      </c>
      <c r="E111" s="45" t="s">
        <v>234</v>
      </c>
      <c r="F111" s="46">
        <v>540</v>
      </c>
      <c r="G111" s="47">
        <f>$F111-333</f>
        <v>207</v>
      </c>
      <c r="H111" s="48" t="s">
        <v>1367</v>
      </c>
      <c r="I111" s="49">
        <v>3.2</v>
      </c>
      <c r="J111" s="59" t="s">
        <v>235</v>
      </c>
      <c r="K111" s="50" t="s">
        <v>60</v>
      </c>
      <c r="L111" s="34" t="s">
        <v>1687</v>
      </c>
      <c r="M111" s="36" t="s">
        <v>236</v>
      </c>
      <c r="N111" s="22"/>
      <c r="O111" s="21"/>
      <c r="P111" s="19">
        <f t="shared" si="6"/>
        <v>0</v>
      </c>
      <c r="Q111" s="19">
        <f t="shared" si="7"/>
        <v>0</v>
      </c>
      <c r="R111" s="19">
        <f t="shared" si="8"/>
        <v>14.608916666666666</v>
      </c>
      <c r="S111" s="19">
        <f t="shared" si="9"/>
        <v>50.724466666666672</v>
      </c>
    </row>
    <row r="112" spans="2:19">
      <c r="B112" s="20">
        <f t="shared" si="5"/>
        <v>110</v>
      </c>
      <c r="C112" s="66">
        <v>3584</v>
      </c>
      <c r="D112" s="65" t="s">
        <v>2632</v>
      </c>
      <c r="E112" s="45" t="s">
        <v>237</v>
      </c>
      <c r="F112" s="46">
        <v>534</v>
      </c>
      <c r="G112" s="47">
        <f>$F112-328</f>
        <v>206</v>
      </c>
      <c r="H112" s="48" t="s">
        <v>1368</v>
      </c>
      <c r="I112" s="49">
        <v>6.5</v>
      </c>
      <c r="J112" s="59" t="s">
        <v>238</v>
      </c>
      <c r="K112" s="50" t="s">
        <v>9</v>
      </c>
      <c r="L112" s="34" t="s">
        <v>1681</v>
      </c>
      <c r="M112" s="36" t="s">
        <v>239</v>
      </c>
      <c r="N112" s="22"/>
      <c r="O112" s="21"/>
      <c r="P112" s="19">
        <f t="shared" si="6"/>
        <v>0</v>
      </c>
      <c r="Q112" s="19">
        <f t="shared" si="7"/>
        <v>0</v>
      </c>
      <c r="R112" s="19">
        <f t="shared" si="8"/>
        <v>14.308216666666667</v>
      </c>
      <c r="S112" s="19">
        <f t="shared" si="9"/>
        <v>50.769399999999997</v>
      </c>
    </row>
    <row r="113" spans="2:19">
      <c r="B113" s="20">
        <f t="shared" si="5"/>
        <v>111</v>
      </c>
      <c r="C113" s="66">
        <v>3533</v>
      </c>
      <c r="D113" s="65" t="s">
        <v>2631</v>
      </c>
      <c r="E113" s="45" t="s">
        <v>274</v>
      </c>
      <c r="F113" s="46">
        <v>429</v>
      </c>
      <c r="G113" s="47">
        <f>$F113-223</f>
        <v>206</v>
      </c>
      <c r="H113" s="48" t="s">
        <v>1381</v>
      </c>
      <c r="I113" s="49">
        <v>6.5</v>
      </c>
      <c r="J113" s="59" t="s">
        <v>275</v>
      </c>
      <c r="K113" s="50" t="s">
        <v>182</v>
      </c>
      <c r="L113" s="34" t="s">
        <v>1681</v>
      </c>
      <c r="M113" s="36" t="s">
        <v>2630</v>
      </c>
      <c r="N113" s="22"/>
      <c r="O113" s="21"/>
      <c r="P113" s="19">
        <f t="shared" si="6"/>
        <v>0</v>
      </c>
      <c r="Q113" s="19">
        <f t="shared" si="7"/>
        <v>0</v>
      </c>
      <c r="R113" s="19">
        <f t="shared" si="8"/>
        <v>14.014316666666666</v>
      </c>
      <c r="S113" s="19">
        <f t="shared" si="9"/>
        <v>50.434249999999999</v>
      </c>
    </row>
    <row r="114" spans="2:19">
      <c r="B114" s="20">
        <f t="shared" si="5"/>
        <v>112</v>
      </c>
      <c r="C114" s="66">
        <v>2956</v>
      </c>
      <c r="D114" s="65" t="s">
        <v>2629</v>
      </c>
      <c r="E114" s="45" t="s">
        <v>254</v>
      </c>
      <c r="F114" s="46">
        <v>683</v>
      </c>
      <c r="G114" s="47">
        <f>$F114-478</f>
        <v>205</v>
      </c>
      <c r="H114" s="48" t="s">
        <v>1373</v>
      </c>
      <c r="I114" s="49">
        <v>11.9</v>
      </c>
      <c r="J114" s="59" t="s">
        <v>97</v>
      </c>
      <c r="K114" s="50" t="s">
        <v>19</v>
      </c>
      <c r="L114" s="34" t="s">
        <v>1687</v>
      </c>
      <c r="M114" s="36" t="s">
        <v>2628</v>
      </c>
      <c r="N114" s="22"/>
      <c r="O114" s="21"/>
      <c r="P114" s="19">
        <f t="shared" si="6"/>
        <v>0</v>
      </c>
      <c r="Q114" s="19">
        <f t="shared" si="7"/>
        <v>0</v>
      </c>
      <c r="R114" s="19">
        <f t="shared" si="8"/>
        <v>15.3667</v>
      </c>
      <c r="S114" s="19">
        <f t="shared" si="9"/>
        <v>50.509099999999997</v>
      </c>
    </row>
    <row r="115" spans="2:19">
      <c r="B115" s="20">
        <f t="shared" si="5"/>
        <v>113</v>
      </c>
      <c r="C115" s="66">
        <v>3479</v>
      </c>
      <c r="D115" s="65" t="s">
        <v>2627</v>
      </c>
      <c r="E115" s="45" t="s">
        <v>238</v>
      </c>
      <c r="F115" s="46">
        <v>871</v>
      </c>
      <c r="G115" s="47">
        <f>$F115-667</f>
        <v>204</v>
      </c>
      <c r="H115" s="48" t="s">
        <v>1369</v>
      </c>
      <c r="I115" s="49">
        <v>7.6</v>
      </c>
      <c r="J115" s="59" t="s">
        <v>241</v>
      </c>
      <c r="K115" s="50" t="s">
        <v>242</v>
      </c>
      <c r="L115" s="34" t="s">
        <v>1693</v>
      </c>
      <c r="M115" s="36" t="s">
        <v>243</v>
      </c>
      <c r="N115" s="22"/>
      <c r="O115" s="21"/>
      <c r="P115" s="19">
        <f t="shared" si="6"/>
        <v>0</v>
      </c>
      <c r="Q115" s="19">
        <f t="shared" si="7"/>
        <v>0</v>
      </c>
      <c r="R115" s="19">
        <f t="shared" si="8"/>
        <v>14.582733333333334</v>
      </c>
      <c r="S115" s="19">
        <f t="shared" si="9"/>
        <v>48.768650000000001</v>
      </c>
    </row>
    <row r="116" spans="2:19">
      <c r="B116" s="20">
        <f t="shared" si="5"/>
        <v>114</v>
      </c>
      <c r="C116" s="66">
        <v>2394</v>
      </c>
      <c r="D116" s="65" t="s">
        <v>2626</v>
      </c>
      <c r="E116" s="45" t="s">
        <v>244</v>
      </c>
      <c r="F116" s="46">
        <v>557</v>
      </c>
      <c r="G116" s="47">
        <f>$F116-353</f>
        <v>204</v>
      </c>
      <c r="H116" s="48" t="s">
        <v>1370</v>
      </c>
      <c r="I116" s="49">
        <v>2.2000000000000002</v>
      </c>
      <c r="J116" s="59" t="s">
        <v>100</v>
      </c>
      <c r="K116" s="50" t="s">
        <v>23</v>
      </c>
      <c r="L116" s="34" t="s">
        <v>1683</v>
      </c>
      <c r="M116" s="36" t="s">
        <v>245</v>
      </c>
      <c r="N116" s="22"/>
      <c r="O116" s="21"/>
      <c r="P116" s="19">
        <f t="shared" si="6"/>
        <v>0</v>
      </c>
      <c r="Q116" s="19">
        <f t="shared" si="7"/>
        <v>0</v>
      </c>
      <c r="R116" s="19">
        <f t="shared" si="8"/>
        <v>18.126616666666667</v>
      </c>
      <c r="S116" s="19">
        <f t="shared" si="9"/>
        <v>49.594300000000004</v>
      </c>
    </row>
    <row r="117" spans="2:19">
      <c r="B117" s="20">
        <f t="shared" si="5"/>
        <v>115</v>
      </c>
      <c r="C117" s="66">
        <v>156</v>
      </c>
      <c r="D117" s="65" t="s">
        <v>2625</v>
      </c>
      <c r="E117" s="45" t="s">
        <v>30</v>
      </c>
      <c r="F117" s="46">
        <v>1191</v>
      </c>
      <c r="G117" s="47">
        <f>$F117-988</f>
        <v>203</v>
      </c>
      <c r="H117" s="48" t="s">
        <v>1820</v>
      </c>
      <c r="I117" s="49">
        <v>5.6</v>
      </c>
      <c r="J117" s="59" t="s">
        <v>1885</v>
      </c>
      <c r="K117" s="50" t="s">
        <v>20</v>
      </c>
      <c r="L117" s="34" t="s">
        <v>1693</v>
      </c>
      <c r="M117" s="36" t="s">
        <v>1930</v>
      </c>
      <c r="N117" s="22"/>
      <c r="O117" s="21"/>
      <c r="P117" s="19">
        <f t="shared" si="6"/>
        <v>0</v>
      </c>
      <c r="Q117" s="19">
        <f t="shared" si="7"/>
        <v>0</v>
      </c>
      <c r="R117" s="19">
        <f t="shared" si="8"/>
        <v>14.09075</v>
      </c>
      <c r="S117" s="19">
        <f t="shared" si="9"/>
        <v>48.88368333333333</v>
      </c>
    </row>
    <row r="118" spans="2:19">
      <c r="B118" s="20">
        <f t="shared" si="5"/>
        <v>116</v>
      </c>
      <c r="C118" s="66">
        <v>250</v>
      </c>
      <c r="D118" s="65" t="s">
        <v>2624</v>
      </c>
      <c r="E118" s="45" t="s">
        <v>1772</v>
      </c>
      <c r="F118" s="46">
        <v>1080</v>
      </c>
      <c r="G118" s="47">
        <f>$F118-877</f>
        <v>203</v>
      </c>
      <c r="H118" s="48" t="s">
        <v>1821</v>
      </c>
      <c r="I118" s="49">
        <v>4.5999999999999996</v>
      </c>
      <c r="J118" s="59" t="s">
        <v>246</v>
      </c>
      <c r="K118" s="50" t="s">
        <v>20</v>
      </c>
      <c r="L118" s="34" t="s">
        <v>1693</v>
      </c>
      <c r="M118" s="36" t="s">
        <v>1931</v>
      </c>
      <c r="N118" s="22"/>
      <c r="O118" s="21"/>
      <c r="P118" s="19">
        <f t="shared" si="6"/>
        <v>0</v>
      </c>
      <c r="Q118" s="19">
        <f t="shared" si="7"/>
        <v>0</v>
      </c>
      <c r="R118" s="19">
        <f t="shared" si="8"/>
        <v>13.767033333333334</v>
      </c>
      <c r="S118" s="19">
        <f t="shared" si="9"/>
        <v>48.875133333333331</v>
      </c>
    </row>
    <row r="119" spans="2:19">
      <c r="B119" s="20">
        <f t="shared" si="5"/>
        <v>117</v>
      </c>
      <c r="C119" s="66">
        <v>3585</v>
      </c>
      <c r="D119" s="65" t="s">
        <v>2623</v>
      </c>
      <c r="E119" s="51" t="s">
        <v>247</v>
      </c>
      <c r="F119" s="46">
        <v>605</v>
      </c>
      <c r="G119" s="47">
        <f>$F119-402</f>
        <v>203</v>
      </c>
      <c r="H119" s="48" t="s">
        <v>1371</v>
      </c>
      <c r="I119" s="49">
        <v>7.3</v>
      </c>
      <c r="J119" s="59" t="s">
        <v>248</v>
      </c>
      <c r="K119" s="50" t="s">
        <v>249</v>
      </c>
      <c r="L119" s="34" t="s">
        <v>1686</v>
      </c>
      <c r="M119" s="36" t="s">
        <v>250</v>
      </c>
      <c r="N119" s="22"/>
      <c r="O119" s="21"/>
      <c r="P119" s="19">
        <f t="shared" si="6"/>
        <v>0</v>
      </c>
      <c r="Q119" s="19">
        <f t="shared" si="7"/>
        <v>0</v>
      </c>
      <c r="R119" s="19">
        <f t="shared" si="8"/>
        <v>16.780733333333334</v>
      </c>
      <c r="S119" s="19">
        <f t="shared" si="9"/>
        <v>49.839300000000001</v>
      </c>
    </row>
    <row r="120" spans="2:19">
      <c r="B120" s="20">
        <f t="shared" si="5"/>
        <v>118</v>
      </c>
      <c r="C120" s="66">
        <v>1697</v>
      </c>
      <c r="D120" s="65" t="s">
        <v>2622</v>
      </c>
      <c r="E120" s="45" t="s">
        <v>73</v>
      </c>
      <c r="F120" s="46">
        <v>736.5</v>
      </c>
      <c r="G120" s="47">
        <f>$F120-535.5</f>
        <v>201</v>
      </c>
      <c r="H120" s="48" t="s">
        <v>1273</v>
      </c>
      <c r="I120" s="49">
        <v>7.7</v>
      </c>
      <c r="J120" s="59" t="s">
        <v>204</v>
      </c>
      <c r="K120" s="50" t="s">
        <v>53</v>
      </c>
      <c r="L120" s="34" t="s">
        <v>1681</v>
      </c>
      <c r="M120" s="36" t="s">
        <v>251</v>
      </c>
      <c r="N120" s="22"/>
      <c r="O120" s="21"/>
      <c r="P120" s="19">
        <f t="shared" si="6"/>
        <v>0</v>
      </c>
      <c r="Q120" s="19">
        <f t="shared" si="7"/>
        <v>0</v>
      </c>
      <c r="R120" s="19">
        <f t="shared" si="8"/>
        <v>14.454316666666665</v>
      </c>
      <c r="S120" s="19">
        <f t="shared" si="9"/>
        <v>50.832116666666671</v>
      </c>
    </row>
    <row r="121" spans="2:19">
      <c r="B121" s="20">
        <f t="shared" si="5"/>
        <v>119</v>
      </c>
      <c r="C121" s="66">
        <v>3140</v>
      </c>
      <c r="D121" s="65" t="s">
        <v>2621</v>
      </c>
      <c r="E121" s="45" t="s">
        <v>255</v>
      </c>
      <c r="F121" s="46">
        <v>601</v>
      </c>
      <c r="G121" s="47">
        <f>$F121-400</f>
        <v>201</v>
      </c>
      <c r="H121" s="48" t="s">
        <v>1270</v>
      </c>
      <c r="I121" s="49">
        <v>3.5</v>
      </c>
      <c r="J121" s="59" t="s">
        <v>161</v>
      </c>
      <c r="K121" s="50" t="s">
        <v>23</v>
      </c>
      <c r="L121" s="34" t="s">
        <v>1683</v>
      </c>
      <c r="M121" s="36" t="s">
        <v>256</v>
      </c>
      <c r="N121" s="22"/>
      <c r="O121" s="21"/>
      <c r="P121" s="19">
        <f t="shared" si="6"/>
        <v>0</v>
      </c>
      <c r="Q121" s="19">
        <f t="shared" si="7"/>
        <v>0</v>
      </c>
      <c r="R121" s="19">
        <f t="shared" si="8"/>
        <v>18.220033333333333</v>
      </c>
      <c r="S121" s="19">
        <f t="shared" si="9"/>
        <v>49.607050000000001</v>
      </c>
    </row>
    <row r="122" spans="2:19">
      <c r="B122" s="20">
        <f t="shared" si="5"/>
        <v>120</v>
      </c>
      <c r="C122" s="66">
        <v>3586</v>
      </c>
      <c r="D122" s="65" t="s">
        <v>2620</v>
      </c>
      <c r="E122" s="51" t="s">
        <v>197</v>
      </c>
      <c r="F122" s="46">
        <v>727</v>
      </c>
      <c r="G122" s="47">
        <f>$F122-527</f>
        <v>200</v>
      </c>
      <c r="H122" s="48" t="s">
        <v>1372</v>
      </c>
      <c r="I122" s="49">
        <v>9.1</v>
      </c>
      <c r="J122" s="59" t="s">
        <v>252</v>
      </c>
      <c r="K122" s="50" t="s">
        <v>159</v>
      </c>
      <c r="L122" s="34" t="s">
        <v>1692</v>
      </c>
      <c r="M122" s="36" t="s">
        <v>253</v>
      </c>
      <c r="N122" s="22"/>
      <c r="O122" s="21"/>
      <c r="P122" s="19">
        <f t="shared" si="6"/>
        <v>0</v>
      </c>
      <c r="Q122" s="19">
        <f t="shared" si="7"/>
        <v>0</v>
      </c>
      <c r="R122" s="19">
        <f t="shared" si="8"/>
        <v>13.202549999999999</v>
      </c>
      <c r="S122" s="19">
        <f t="shared" si="9"/>
        <v>49.432316666666665</v>
      </c>
    </row>
    <row r="123" spans="2:19">
      <c r="B123" s="20">
        <f t="shared" si="5"/>
        <v>121</v>
      </c>
      <c r="C123" s="66">
        <v>2885</v>
      </c>
      <c r="D123" s="65" t="s">
        <v>2619</v>
      </c>
      <c r="E123" s="45" t="s">
        <v>257</v>
      </c>
      <c r="F123" s="46">
        <v>552</v>
      </c>
      <c r="G123" s="47">
        <f>$F123-352</f>
        <v>200</v>
      </c>
      <c r="H123" s="48" t="s">
        <v>1374</v>
      </c>
      <c r="I123" s="49">
        <v>3.2</v>
      </c>
      <c r="J123" s="59" t="s">
        <v>111</v>
      </c>
      <c r="K123" s="50" t="s">
        <v>60</v>
      </c>
      <c r="L123" s="34" t="s">
        <v>1687</v>
      </c>
      <c r="M123" s="36" t="s">
        <v>258</v>
      </c>
      <c r="N123" s="22"/>
      <c r="O123" s="21"/>
      <c r="P123" s="19">
        <f t="shared" si="6"/>
        <v>0</v>
      </c>
      <c r="Q123" s="19">
        <f t="shared" si="7"/>
        <v>0</v>
      </c>
      <c r="R123" s="19">
        <f t="shared" si="8"/>
        <v>14.4145</v>
      </c>
      <c r="S123" s="19">
        <f t="shared" si="9"/>
        <v>50.620333333333335</v>
      </c>
    </row>
    <row r="124" spans="2:19">
      <c r="B124" s="20">
        <f t="shared" si="5"/>
        <v>122</v>
      </c>
      <c r="C124" s="66">
        <v>3587</v>
      </c>
      <c r="D124" s="65" t="s">
        <v>2618</v>
      </c>
      <c r="E124" s="45" t="s">
        <v>210</v>
      </c>
      <c r="F124" s="46">
        <v>510</v>
      </c>
      <c r="G124" s="47">
        <f>$F124-311</f>
        <v>199</v>
      </c>
      <c r="H124" s="48" t="s">
        <v>1375</v>
      </c>
      <c r="I124" s="49">
        <v>7.2</v>
      </c>
      <c r="J124" s="59" t="s">
        <v>176</v>
      </c>
      <c r="K124" s="50" t="s">
        <v>9</v>
      </c>
      <c r="L124" s="34" t="s">
        <v>1681</v>
      </c>
      <c r="M124" s="36" t="s">
        <v>259</v>
      </c>
      <c r="N124" s="22"/>
      <c r="O124" s="21"/>
      <c r="P124" s="19">
        <f t="shared" si="6"/>
        <v>0</v>
      </c>
      <c r="Q124" s="19">
        <f t="shared" si="7"/>
        <v>0</v>
      </c>
      <c r="R124" s="19">
        <f t="shared" si="8"/>
        <v>13.7578</v>
      </c>
      <c r="S124" s="19">
        <f t="shared" si="9"/>
        <v>50.434716666666667</v>
      </c>
    </row>
    <row r="125" spans="2:19">
      <c r="B125" s="20">
        <f t="shared" si="5"/>
        <v>123</v>
      </c>
      <c r="C125" s="66">
        <v>1680</v>
      </c>
      <c r="D125" s="65" t="s">
        <v>2617</v>
      </c>
      <c r="E125" s="45" t="s">
        <v>261</v>
      </c>
      <c r="F125" s="46">
        <v>691</v>
      </c>
      <c r="G125" s="47">
        <f>$F125-493</f>
        <v>198</v>
      </c>
      <c r="H125" s="48" t="s">
        <v>1376</v>
      </c>
      <c r="I125" s="49">
        <v>6.5</v>
      </c>
      <c r="J125" s="59" t="s">
        <v>262</v>
      </c>
      <c r="K125" s="50" t="s">
        <v>77</v>
      </c>
      <c r="L125" s="34" t="s">
        <v>1689</v>
      </c>
      <c r="M125" s="36" t="s">
        <v>263</v>
      </c>
      <c r="N125" s="22"/>
      <c r="O125" s="21"/>
      <c r="P125" s="19">
        <f t="shared" si="6"/>
        <v>0</v>
      </c>
      <c r="Q125" s="19">
        <f t="shared" si="7"/>
        <v>0</v>
      </c>
      <c r="R125" s="19">
        <f t="shared" si="8"/>
        <v>14.036066666666667</v>
      </c>
      <c r="S125" s="19">
        <f t="shared" si="9"/>
        <v>49.784766666666663</v>
      </c>
    </row>
    <row r="126" spans="2:19">
      <c r="B126" s="20">
        <f t="shared" si="5"/>
        <v>124</v>
      </c>
      <c r="C126" s="66">
        <v>3650</v>
      </c>
      <c r="D126" s="65" t="s">
        <v>2616</v>
      </c>
      <c r="E126" s="45" t="s">
        <v>264</v>
      </c>
      <c r="F126" s="46">
        <v>596</v>
      </c>
      <c r="G126" s="47">
        <f>$F126-398</f>
        <v>198</v>
      </c>
      <c r="H126" s="48" t="s">
        <v>1377</v>
      </c>
      <c r="I126" s="49">
        <v>9.6999999999999993</v>
      </c>
      <c r="J126" s="59" t="s">
        <v>265</v>
      </c>
      <c r="K126" s="50" t="s">
        <v>70</v>
      </c>
      <c r="L126" s="34" t="s">
        <v>1691</v>
      </c>
      <c r="M126" s="36" t="s">
        <v>266</v>
      </c>
      <c r="N126" s="22"/>
      <c r="O126" s="21"/>
      <c r="P126" s="19">
        <f t="shared" si="6"/>
        <v>0</v>
      </c>
      <c r="Q126" s="19">
        <f t="shared" si="7"/>
        <v>0</v>
      </c>
      <c r="R126" s="19">
        <f t="shared" si="8"/>
        <v>16.595316666666665</v>
      </c>
      <c r="S126" s="19">
        <f t="shared" si="9"/>
        <v>49.363083333333336</v>
      </c>
    </row>
    <row r="127" spans="2:19">
      <c r="B127" s="20">
        <f t="shared" si="5"/>
        <v>125</v>
      </c>
      <c r="C127" s="66">
        <v>198</v>
      </c>
      <c r="D127" s="65" t="s">
        <v>2615</v>
      </c>
      <c r="E127" s="45" t="s">
        <v>1759</v>
      </c>
      <c r="F127" s="46">
        <v>1125</v>
      </c>
      <c r="G127" s="47">
        <f>$F127-928</f>
        <v>197</v>
      </c>
      <c r="H127" s="48" t="s">
        <v>1822</v>
      </c>
      <c r="I127" s="49">
        <v>4.5999999999999996</v>
      </c>
      <c r="J127" s="59" t="s">
        <v>267</v>
      </c>
      <c r="K127" s="50" t="s">
        <v>20</v>
      </c>
      <c r="L127" s="34" t="s">
        <v>1692</v>
      </c>
      <c r="M127" s="36" t="s">
        <v>1932</v>
      </c>
      <c r="N127" s="22"/>
      <c r="O127" s="21"/>
      <c r="P127" s="19">
        <f t="shared" si="6"/>
        <v>0</v>
      </c>
      <c r="Q127" s="19">
        <f t="shared" si="7"/>
        <v>0</v>
      </c>
      <c r="R127" s="19">
        <f t="shared" si="8"/>
        <v>13.447950000000001</v>
      </c>
      <c r="S127" s="19">
        <f t="shared" si="9"/>
        <v>49.122399999999999</v>
      </c>
    </row>
    <row r="128" spans="2:19">
      <c r="B128" s="20">
        <f t="shared" si="5"/>
        <v>126</v>
      </c>
      <c r="C128" s="66">
        <v>270</v>
      </c>
      <c r="D128" s="65" t="s">
        <v>2614</v>
      </c>
      <c r="E128" s="45" t="s">
        <v>154</v>
      </c>
      <c r="F128" s="46">
        <v>1066.5</v>
      </c>
      <c r="G128" s="47">
        <f>$F128-870</f>
        <v>196.5</v>
      </c>
      <c r="H128" s="48" t="s">
        <v>1823</v>
      </c>
      <c r="I128" s="49">
        <v>4.7</v>
      </c>
      <c r="J128" s="59" t="s">
        <v>1886</v>
      </c>
      <c r="K128" s="50" t="s">
        <v>20</v>
      </c>
      <c r="L128" s="34" t="s">
        <v>1693</v>
      </c>
      <c r="M128" s="36" t="s">
        <v>2613</v>
      </c>
      <c r="N128" s="22"/>
      <c r="O128" s="21"/>
      <c r="P128" s="19">
        <f t="shared" si="6"/>
        <v>0</v>
      </c>
      <c r="Q128" s="19">
        <f t="shared" si="7"/>
        <v>0</v>
      </c>
      <c r="R128" s="19">
        <f t="shared" si="8"/>
        <v>13.653216666666667</v>
      </c>
      <c r="S128" s="19">
        <f t="shared" si="9"/>
        <v>49.138283333333334</v>
      </c>
    </row>
    <row r="129" spans="2:19">
      <c r="B129" s="20">
        <f t="shared" si="5"/>
        <v>127</v>
      </c>
      <c r="C129" s="66">
        <v>3401</v>
      </c>
      <c r="D129" s="65" t="s">
        <v>2612</v>
      </c>
      <c r="E129" s="45" t="s">
        <v>69</v>
      </c>
      <c r="F129" s="46">
        <v>774</v>
      </c>
      <c r="G129" s="47">
        <f>$F129-579</f>
        <v>195</v>
      </c>
      <c r="H129" s="48" t="s">
        <v>1378</v>
      </c>
      <c r="I129" s="49">
        <v>12.8</v>
      </c>
      <c r="J129" s="59" t="s">
        <v>268</v>
      </c>
      <c r="K129" s="50" t="s">
        <v>81</v>
      </c>
      <c r="L129" s="34" t="s">
        <v>1690</v>
      </c>
      <c r="M129" s="36" t="s">
        <v>269</v>
      </c>
      <c r="N129" s="22"/>
      <c r="O129" s="21"/>
      <c r="P129" s="19">
        <f t="shared" si="6"/>
        <v>0</v>
      </c>
      <c r="Q129" s="19">
        <f t="shared" si="7"/>
        <v>0</v>
      </c>
      <c r="R129" s="19">
        <f t="shared" si="8"/>
        <v>16.34205</v>
      </c>
      <c r="S129" s="19">
        <f t="shared" si="9"/>
        <v>49.591266666666669</v>
      </c>
    </row>
    <row r="130" spans="2:19">
      <c r="B130" s="20">
        <f t="shared" si="5"/>
        <v>128</v>
      </c>
      <c r="C130" s="66">
        <v>2858</v>
      </c>
      <c r="D130" s="65" t="s">
        <v>2611</v>
      </c>
      <c r="E130" s="45" t="s">
        <v>270</v>
      </c>
      <c r="F130" s="46">
        <v>586</v>
      </c>
      <c r="G130" s="47">
        <f>$F130-391</f>
        <v>195</v>
      </c>
      <c r="H130" s="48" t="s">
        <v>1379</v>
      </c>
      <c r="I130" s="49">
        <v>3.4</v>
      </c>
      <c r="J130" s="59" t="s">
        <v>125</v>
      </c>
      <c r="K130" s="50" t="s">
        <v>60</v>
      </c>
      <c r="L130" s="34" t="s">
        <v>1687</v>
      </c>
      <c r="M130" s="36" t="s">
        <v>271</v>
      </c>
      <c r="N130" s="22"/>
      <c r="O130" s="21"/>
      <c r="P130" s="19">
        <f t="shared" si="6"/>
        <v>0</v>
      </c>
      <c r="Q130" s="19">
        <f t="shared" si="7"/>
        <v>0</v>
      </c>
      <c r="R130" s="19">
        <f t="shared" si="8"/>
        <v>14.65415</v>
      </c>
      <c r="S130" s="19">
        <f t="shared" si="9"/>
        <v>50.783833333333334</v>
      </c>
    </row>
    <row r="131" spans="2:19">
      <c r="B131" s="20">
        <f t="shared" ref="B131:B194" si="10">ROW()-ROW($B$2)</f>
        <v>129</v>
      </c>
      <c r="C131" s="66">
        <v>3831</v>
      </c>
      <c r="D131" s="65" t="s">
        <v>2610</v>
      </c>
      <c r="E131" s="45" t="s">
        <v>272</v>
      </c>
      <c r="F131" s="46">
        <v>457</v>
      </c>
      <c r="G131" s="47">
        <f>$F131-262</f>
        <v>195</v>
      </c>
      <c r="H131" s="48" t="s">
        <v>1380</v>
      </c>
      <c r="I131" s="49">
        <v>2.5</v>
      </c>
      <c r="J131" s="59" t="s">
        <v>209</v>
      </c>
      <c r="K131" s="50" t="s">
        <v>9</v>
      </c>
      <c r="L131" s="34" t="s">
        <v>1681</v>
      </c>
      <c r="M131" s="36" t="s">
        <v>273</v>
      </c>
      <c r="N131" s="22"/>
      <c r="O131" s="21"/>
      <c r="P131" s="19">
        <f t="shared" ref="P131:P194" si="11">IF(R131=0,VALUE(MID(M131,14,2))+VALUE(MID(M131,18,2))/60+VALUE(MID(M131,21,3))/1000/60,0)</f>
        <v>0</v>
      </c>
      <c r="Q131" s="19">
        <f t="shared" ref="Q131:Q194" si="12">IF(R131=0,VALUE(MID(M131,2,2))+VALUE(MID(M131,6,2))/60+VALUE(MID(M131,9,3))/1000/60,0)</f>
        <v>0</v>
      </c>
      <c r="R131" s="19">
        <f t="shared" ref="R131:R194" si="13">IF(N131="",VALUE(MID(M131,14,2))+VALUE(MID(M131,18,2))/60+VALUE(MID(M131,21,3))/1000/60,0)</f>
        <v>13.7713</v>
      </c>
      <c r="S131" s="19">
        <f t="shared" ref="S131:S194" si="14">IF(N131="",VALUE(MID(M131,2,2))+VALUE(MID(M131,6,2))/60+VALUE(MID(M131,9,3))/1000/60,0)</f>
        <v>50.406933333333335</v>
      </c>
    </row>
    <row r="132" spans="2:19">
      <c r="B132" s="20">
        <f t="shared" si="10"/>
        <v>130</v>
      </c>
      <c r="C132" s="66">
        <v>3827</v>
      </c>
      <c r="D132" s="65" t="s">
        <v>2609</v>
      </c>
      <c r="E132" s="51" t="s">
        <v>276</v>
      </c>
      <c r="F132" s="46">
        <v>706</v>
      </c>
      <c r="G132" s="47">
        <f>$F132-512</f>
        <v>194</v>
      </c>
      <c r="H132" s="48" t="s">
        <v>1382</v>
      </c>
      <c r="I132" s="49">
        <v>6.2</v>
      </c>
      <c r="J132" s="59" t="s">
        <v>277</v>
      </c>
      <c r="K132" s="50" t="s">
        <v>48</v>
      </c>
      <c r="L132" s="34" t="s">
        <v>1682</v>
      </c>
      <c r="M132" s="36" t="s">
        <v>2608</v>
      </c>
      <c r="N132" s="22"/>
      <c r="O132" s="21"/>
      <c r="P132" s="19">
        <f t="shared" si="11"/>
        <v>0</v>
      </c>
      <c r="Q132" s="19">
        <f t="shared" si="12"/>
        <v>0</v>
      </c>
      <c r="R132" s="19">
        <f t="shared" si="13"/>
        <v>17.838699999999999</v>
      </c>
      <c r="S132" s="19">
        <f t="shared" si="14"/>
        <v>49.325783333333334</v>
      </c>
    </row>
    <row r="133" spans="2:19">
      <c r="B133" s="20">
        <f t="shared" si="10"/>
        <v>131</v>
      </c>
      <c r="C133" s="66">
        <v>2997</v>
      </c>
      <c r="D133" s="65" t="s">
        <v>2607</v>
      </c>
      <c r="E133" s="45" t="s">
        <v>278</v>
      </c>
      <c r="F133" s="46">
        <v>671</v>
      </c>
      <c r="G133" s="47">
        <f>$F133-478</f>
        <v>193</v>
      </c>
      <c r="H133" s="48" t="s">
        <v>1383</v>
      </c>
      <c r="I133" s="49">
        <v>18.5</v>
      </c>
      <c r="J133" s="59" t="s">
        <v>279</v>
      </c>
      <c r="K133" s="50" t="s">
        <v>280</v>
      </c>
      <c r="L133" s="34" t="s">
        <v>1688</v>
      </c>
      <c r="M133" s="36" t="s">
        <v>281</v>
      </c>
      <c r="N133" s="22"/>
      <c r="O133" s="21"/>
      <c r="P133" s="19">
        <f t="shared" si="11"/>
        <v>0</v>
      </c>
      <c r="Q133" s="19">
        <f t="shared" si="12"/>
        <v>0</v>
      </c>
      <c r="R133" s="19">
        <f t="shared" si="13"/>
        <v>15.69575</v>
      </c>
      <c r="S133" s="19">
        <f t="shared" si="14"/>
        <v>50.454766666666671</v>
      </c>
    </row>
    <row r="134" spans="2:19">
      <c r="B134" s="20">
        <f t="shared" si="10"/>
        <v>132</v>
      </c>
      <c r="C134" s="66">
        <v>4038</v>
      </c>
      <c r="D134" s="65" t="s">
        <v>2606</v>
      </c>
      <c r="E134" s="45" t="s">
        <v>282</v>
      </c>
      <c r="F134" s="46">
        <v>466</v>
      </c>
      <c r="G134" s="47">
        <f>$F134-273</f>
        <v>193</v>
      </c>
      <c r="H134" s="48" t="s">
        <v>1384</v>
      </c>
      <c r="I134" s="49">
        <v>5.3</v>
      </c>
      <c r="J134" s="59" t="s">
        <v>217</v>
      </c>
      <c r="K134" s="50" t="s">
        <v>219</v>
      </c>
      <c r="L134" s="34" t="s">
        <v>1687</v>
      </c>
      <c r="M134" s="36" t="s">
        <v>283</v>
      </c>
      <c r="N134" s="22"/>
      <c r="O134" s="21"/>
      <c r="P134" s="19">
        <f t="shared" si="11"/>
        <v>0</v>
      </c>
      <c r="Q134" s="19">
        <f t="shared" si="12"/>
        <v>0</v>
      </c>
      <c r="R134" s="19">
        <f t="shared" si="13"/>
        <v>15.159683333333334</v>
      </c>
      <c r="S134" s="19">
        <f t="shared" si="14"/>
        <v>50.531933333333335</v>
      </c>
    </row>
    <row r="135" spans="2:19">
      <c r="B135" s="20">
        <f t="shared" si="10"/>
        <v>133</v>
      </c>
      <c r="C135" s="66">
        <v>2955</v>
      </c>
      <c r="D135" s="65" t="s">
        <v>2605</v>
      </c>
      <c r="E135" s="45" t="s">
        <v>284</v>
      </c>
      <c r="F135" s="46">
        <v>964</v>
      </c>
      <c r="G135" s="47">
        <f>$F135-772</f>
        <v>192</v>
      </c>
      <c r="H135" s="48" t="s">
        <v>1385</v>
      </c>
      <c r="I135" s="49">
        <v>4.2</v>
      </c>
      <c r="J135" s="59" t="s">
        <v>285</v>
      </c>
      <c r="K135" s="50" t="s">
        <v>1</v>
      </c>
      <c r="L135" s="34" t="s">
        <v>1687</v>
      </c>
      <c r="M135" s="36" t="s">
        <v>2604</v>
      </c>
      <c r="N135" s="22"/>
      <c r="O135" s="21"/>
      <c r="P135" s="19">
        <f t="shared" si="11"/>
        <v>0</v>
      </c>
      <c r="Q135" s="19">
        <f t="shared" si="12"/>
        <v>0</v>
      </c>
      <c r="R135" s="19">
        <f t="shared" si="13"/>
        <v>15.375333333333334</v>
      </c>
      <c r="S135" s="19">
        <f t="shared" si="14"/>
        <v>50.739683333333332</v>
      </c>
    </row>
    <row r="136" spans="2:19">
      <c r="B136" s="20">
        <f t="shared" si="10"/>
        <v>134</v>
      </c>
      <c r="C136" s="66">
        <v>137</v>
      </c>
      <c r="D136" s="65" t="s">
        <v>2603</v>
      </c>
      <c r="E136" s="45" t="s">
        <v>297</v>
      </c>
      <c r="F136" s="46">
        <v>1223</v>
      </c>
      <c r="G136" s="47">
        <f>$F136-1032.5</f>
        <v>190.5</v>
      </c>
      <c r="H136" s="48" t="s">
        <v>1824</v>
      </c>
      <c r="I136" s="49">
        <v>3.7</v>
      </c>
      <c r="J136" s="59" t="s">
        <v>1752</v>
      </c>
      <c r="K136" s="50" t="s">
        <v>20</v>
      </c>
      <c r="L136" s="34" t="s">
        <v>1693</v>
      </c>
      <c r="M136" s="36" t="s">
        <v>2602</v>
      </c>
      <c r="N136" s="22"/>
      <c r="O136" s="21"/>
      <c r="P136" s="19">
        <f t="shared" si="11"/>
        <v>0</v>
      </c>
      <c r="Q136" s="19">
        <f t="shared" si="12"/>
        <v>0</v>
      </c>
      <c r="R136" s="19">
        <f t="shared" si="13"/>
        <v>14.039066666666667</v>
      </c>
      <c r="S136" s="19">
        <f t="shared" si="14"/>
        <v>48.814783333333331</v>
      </c>
    </row>
    <row r="137" spans="2:19">
      <c r="B137" s="20">
        <f t="shared" si="10"/>
        <v>135</v>
      </c>
      <c r="C137" s="66">
        <v>3674</v>
      </c>
      <c r="D137" s="65" t="s">
        <v>2601</v>
      </c>
      <c r="E137" s="51" t="s">
        <v>286</v>
      </c>
      <c r="F137" s="46">
        <v>919</v>
      </c>
      <c r="G137" s="47">
        <f>$F137-728</f>
        <v>191</v>
      </c>
      <c r="H137" s="48" t="s">
        <v>1274</v>
      </c>
      <c r="I137" s="49">
        <v>3.2</v>
      </c>
      <c r="J137" s="59" t="s">
        <v>3</v>
      </c>
      <c r="K137" s="50" t="s">
        <v>4</v>
      </c>
      <c r="L137" s="34" t="s">
        <v>1683</v>
      </c>
      <c r="M137" s="36" t="s">
        <v>287</v>
      </c>
      <c r="N137" s="22"/>
      <c r="O137" s="21"/>
      <c r="P137" s="19">
        <f t="shared" si="11"/>
        <v>0</v>
      </c>
      <c r="Q137" s="19">
        <f t="shared" si="12"/>
        <v>0</v>
      </c>
      <c r="R137" s="19">
        <f t="shared" si="13"/>
        <v>18.452966666666665</v>
      </c>
      <c r="S137" s="19">
        <f t="shared" si="14"/>
        <v>49.496833333333335</v>
      </c>
    </row>
    <row r="138" spans="2:19">
      <c r="B138" s="20">
        <f t="shared" si="10"/>
        <v>136</v>
      </c>
      <c r="C138" s="66">
        <v>4215</v>
      </c>
      <c r="D138" s="65" t="s">
        <v>2600</v>
      </c>
      <c r="E138" s="51" t="s">
        <v>288</v>
      </c>
      <c r="F138" s="46">
        <v>759</v>
      </c>
      <c r="G138" s="47">
        <f>$F138-568</f>
        <v>191</v>
      </c>
      <c r="H138" s="48" t="s">
        <v>1275</v>
      </c>
      <c r="I138" s="49">
        <v>3.3</v>
      </c>
      <c r="J138" s="59" t="s">
        <v>289</v>
      </c>
      <c r="K138" s="50" t="s">
        <v>185</v>
      </c>
      <c r="L138" s="34" t="s">
        <v>1682</v>
      </c>
      <c r="M138" s="36" t="s">
        <v>290</v>
      </c>
      <c r="N138" s="22"/>
      <c r="O138" s="21"/>
      <c r="P138" s="19">
        <f t="shared" si="11"/>
        <v>0</v>
      </c>
      <c r="Q138" s="19">
        <f t="shared" si="12"/>
        <v>0</v>
      </c>
      <c r="R138" s="19">
        <f t="shared" si="13"/>
        <v>18.055083333333336</v>
      </c>
      <c r="S138" s="19">
        <f t="shared" si="14"/>
        <v>49.264499999999998</v>
      </c>
    </row>
    <row r="139" spans="2:19">
      <c r="B139" s="20">
        <f t="shared" si="10"/>
        <v>137</v>
      </c>
      <c r="C139" s="66">
        <v>4690</v>
      </c>
      <c r="D139" s="65" t="s">
        <v>2599</v>
      </c>
      <c r="E139" s="45" t="s">
        <v>291</v>
      </c>
      <c r="F139" s="46">
        <v>598</v>
      </c>
      <c r="G139" s="47">
        <f>$F139-408</f>
        <v>190</v>
      </c>
      <c r="H139" s="48" t="s">
        <v>1386</v>
      </c>
      <c r="I139" s="49">
        <v>7.5</v>
      </c>
      <c r="J139" s="59" t="s">
        <v>292</v>
      </c>
      <c r="K139" s="50" t="s">
        <v>9</v>
      </c>
      <c r="L139" s="34" t="s">
        <v>1687</v>
      </c>
      <c r="M139" s="36" t="s">
        <v>293</v>
      </c>
      <c r="N139" s="22"/>
      <c r="O139" s="21"/>
      <c r="P139" s="19">
        <f t="shared" si="11"/>
        <v>0</v>
      </c>
      <c r="Q139" s="19">
        <f t="shared" si="12"/>
        <v>0</v>
      </c>
      <c r="R139" s="19">
        <f t="shared" si="13"/>
        <v>14.456266666666666</v>
      </c>
      <c r="S139" s="19">
        <f t="shared" si="14"/>
        <v>50.663916666666665</v>
      </c>
    </row>
    <row r="140" spans="2:19">
      <c r="B140" s="20">
        <f t="shared" si="10"/>
        <v>138</v>
      </c>
      <c r="C140" s="66">
        <v>3510</v>
      </c>
      <c r="D140" s="65" t="s">
        <v>2598</v>
      </c>
      <c r="E140" s="45" t="s">
        <v>294</v>
      </c>
      <c r="F140" s="46">
        <v>508</v>
      </c>
      <c r="G140" s="47">
        <f>$F140-318</f>
        <v>190</v>
      </c>
      <c r="H140" s="48" t="s">
        <v>1387</v>
      </c>
      <c r="I140" s="49">
        <v>8</v>
      </c>
      <c r="J140" s="59" t="s">
        <v>295</v>
      </c>
      <c r="K140" s="50" t="s">
        <v>60</v>
      </c>
      <c r="L140" s="34" t="s">
        <v>1689</v>
      </c>
      <c r="M140" s="36" t="s">
        <v>296</v>
      </c>
      <c r="N140" s="22"/>
      <c r="O140" s="21"/>
      <c r="P140" s="19">
        <f t="shared" si="11"/>
        <v>0</v>
      </c>
      <c r="Q140" s="19">
        <f t="shared" si="12"/>
        <v>0</v>
      </c>
      <c r="R140" s="19">
        <f t="shared" si="13"/>
        <v>14.651233333333334</v>
      </c>
      <c r="S140" s="19">
        <f t="shared" si="14"/>
        <v>50.478716666666671</v>
      </c>
    </row>
    <row r="141" spans="2:19">
      <c r="B141" s="20">
        <f t="shared" si="10"/>
        <v>139</v>
      </c>
      <c r="C141" s="66">
        <v>1941</v>
      </c>
      <c r="D141" s="65" t="s">
        <v>2597</v>
      </c>
      <c r="E141" s="51" t="s">
        <v>298</v>
      </c>
      <c r="F141" s="46">
        <v>862</v>
      </c>
      <c r="G141" s="47">
        <f>$F141-673</f>
        <v>189</v>
      </c>
      <c r="H141" s="48" t="s">
        <v>1276</v>
      </c>
      <c r="I141" s="49">
        <v>2.2999999999999998</v>
      </c>
      <c r="J141" s="59" t="s">
        <v>55</v>
      </c>
      <c r="K141" s="50" t="s">
        <v>4</v>
      </c>
      <c r="L141" s="34" t="s">
        <v>1682</v>
      </c>
      <c r="M141" s="36" t="s">
        <v>299</v>
      </c>
      <c r="N141" s="22"/>
      <c r="O141" s="21"/>
      <c r="P141" s="19">
        <f t="shared" si="11"/>
        <v>0</v>
      </c>
      <c r="Q141" s="19">
        <f t="shared" si="12"/>
        <v>0</v>
      </c>
      <c r="R141" s="19">
        <f t="shared" si="13"/>
        <v>18.135766666666665</v>
      </c>
      <c r="S141" s="19">
        <f t="shared" si="14"/>
        <v>49.509250000000002</v>
      </c>
    </row>
    <row r="142" spans="2:19">
      <c r="B142" s="20">
        <f t="shared" si="10"/>
        <v>140</v>
      </c>
      <c r="C142" s="66">
        <v>3816</v>
      </c>
      <c r="D142" s="65" t="s">
        <v>2596</v>
      </c>
      <c r="E142" s="45" t="s">
        <v>303</v>
      </c>
      <c r="F142" s="46">
        <v>546</v>
      </c>
      <c r="G142" s="47">
        <f>$F142-359</f>
        <v>187</v>
      </c>
      <c r="H142" s="48" t="s">
        <v>1388</v>
      </c>
      <c r="I142" s="49">
        <v>22.1</v>
      </c>
      <c r="J142" s="59" t="s">
        <v>1102</v>
      </c>
      <c r="K142" s="50" t="s">
        <v>304</v>
      </c>
      <c r="L142" s="34" t="s">
        <v>1689</v>
      </c>
      <c r="M142" s="36" t="s">
        <v>305</v>
      </c>
      <c r="N142" s="22"/>
      <c r="O142" s="21"/>
      <c r="P142" s="19">
        <f t="shared" si="11"/>
        <v>0</v>
      </c>
      <c r="Q142" s="19">
        <f t="shared" si="12"/>
        <v>0</v>
      </c>
      <c r="R142" s="19">
        <f t="shared" si="13"/>
        <v>14.786916666666666</v>
      </c>
      <c r="S142" s="19">
        <f t="shared" si="14"/>
        <v>49.91408333333333</v>
      </c>
    </row>
    <row r="143" spans="2:19">
      <c r="B143" s="20">
        <f t="shared" si="10"/>
        <v>141</v>
      </c>
      <c r="C143" s="66">
        <v>86</v>
      </c>
      <c r="D143" s="65" t="s">
        <v>2595</v>
      </c>
      <c r="E143" s="45" t="s">
        <v>138</v>
      </c>
      <c r="F143" s="46">
        <v>1315</v>
      </c>
      <c r="G143" s="47">
        <f>$F143-1130</f>
        <v>185</v>
      </c>
      <c r="H143" s="48" t="s">
        <v>1825</v>
      </c>
      <c r="I143" s="49">
        <v>7.2</v>
      </c>
      <c r="J143" s="59" t="s">
        <v>1887</v>
      </c>
      <c r="K143" s="50" t="s">
        <v>20</v>
      </c>
      <c r="L143" s="34" t="s">
        <v>1692</v>
      </c>
      <c r="M143" s="36" t="s">
        <v>1933</v>
      </c>
      <c r="N143" s="22"/>
      <c r="O143" s="21"/>
      <c r="P143" s="19">
        <f t="shared" si="11"/>
        <v>0</v>
      </c>
      <c r="Q143" s="19">
        <f t="shared" si="12"/>
        <v>0</v>
      </c>
      <c r="R143" s="19">
        <f t="shared" si="13"/>
        <v>13.395283333333333</v>
      </c>
      <c r="S143" s="19">
        <f t="shared" si="14"/>
        <v>49.0642</v>
      </c>
    </row>
    <row r="144" spans="2:19">
      <c r="B144" s="20">
        <f t="shared" si="10"/>
        <v>142</v>
      </c>
      <c r="C144" s="66">
        <v>4692</v>
      </c>
      <c r="D144" s="65" t="s">
        <v>2594</v>
      </c>
      <c r="E144" s="51" t="s">
        <v>306</v>
      </c>
      <c r="F144" s="46">
        <v>888</v>
      </c>
      <c r="G144" s="47">
        <f>$F144-703</f>
        <v>185</v>
      </c>
      <c r="H144" s="48" t="s">
        <v>1389</v>
      </c>
      <c r="I144" s="49">
        <v>6.7</v>
      </c>
      <c r="J144" s="59" t="s">
        <v>17</v>
      </c>
      <c r="K144" s="50" t="s">
        <v>18</v>
      </c>
      <c r="L144" s="34" t="s">
        <v>1692</v>
      </c>
      <c r="M144" s="36" t="s">
        <v>307</v>
      </c>
      <c r="N144" s="22"/>
      <c r="O144" s="21"/>
      <c r="P144" s="19">
        <f t="shared" si="11"/>
        <v>0</v>
      </c>
      <c r="Q144" s="19">
        <f t="shared" si="12"/>
        <v>0</v>
      </c>
      <c r="R144" s="19">
        <f t="shared" si="13"/>
        <v>12.751300000000001</v>
      </c>
      <c r="S144" s="19">
        <f t="shared" si="14"/>
        <v>49.453716666666672</v>
      </c>
    </row>
    <row r="145" spans="2:19">
      <c r="B145" s="20">
        <f t="shared" si="10"/>
        <v>143</v>
      </c>
      <c r="C145" s="66">
        <v>2823</v>
      </c>
      <c r="D145" s="65" t="s">
        <v>2593</v>
      </c>
      <c r="E145" s="51" t="s">
        <v>155</v>
      </c>
      <c r="F145" s="46">
        <v>837</v>
      </c>
      <c r="G145" s="47">
        <f>$F145-652</f>
        <v>185</v>
      </c>
      <c r="H145" s="48" t="s">
        <v>1390</v>
      </c>
      <c r="I145" s="49">
        <v>4.4000000000000004</v>
      </c>
      <c r="J145" s="59" t="s">
        <v>308</v>
      </c>
      <c r="K145" s="50" t="s">
        <v>15</v>
      </c>
      <c r="L145" s="34" t="s">
        <v>1682</v>
      </c>
      <c r="M145" s="36" t="s">
        <v>309</v>
      </c>
      <c r="N145" s="22"/>
      <c r="O145" s="21"/>
      <c r="P145" s="19">
        <f t="shared" si="11"/>
        <v>0</v>
      </c>
      <c r="Q145" s="19">
        <f t="shared" si="12"/>
        <v>0</v>
      </c>
      <c r="R145" s="19">
        <f t="shared" si="13"/>
        <v>18.090666666666664</v>
      </c>
      <c r="S145" s="19">
        <f t="shared" si="14"/>
        <v>49.083633333333339</v>
      </c>
    </row>
    <row r="146" spans="2:19">
      <c r="B146" s="20">
        <f t="shared" si="10"/>
        <v>144</v>
      </c>
      <c r="C146" s="66">
        <v>4693</v>
      </c>
      <c r="D146" s="65" t="s">
        <v>2592</v>
      </c>
      <c r="E146" s="45" t="s">
        <v>310</v>
      </c>
      <c r="F146" s="46">
        <v>458</v>
      </c>
      <c r="G146" s="47">
        <f>$F146-273</f>
        <v>185</v>
      </c>
      <c r="H146" s="48" t="s">
        <v>1391</v>
      </c>
      <c r="I146" s="49">
        <v>5.2</v>
      </c>
      <c r="J146" s="59" t="s">
        <v>292</v>
      </c>
      <c r="K146" s="50" t="s">
        <v>60</v>
      </c>
      <c r="L146" s="34" t="s">
        <v>1687</v>
      </c>
      <c r="M146" s="36" t="s">
        <v>311</v>
      </c>
      <c r="N146" s="22"/>
      <c r="O146" s="21"/>
      <c r="P146" s="19">
        <f t="shared" si="11"/>
        <v>0</v>
      </c>
      <c r="Q146" s="19">
        <f t="shared" si="12"/>
        <v>0</v>
      </c>
      <c r="R146" s="19">
        <f t="shared" si="13"/>
        <v>14.641016666666665</v>
      </c>
      <c r="S146" s="19">
        <f t="shared" si="14"/>
        <v>50.612516666666671</v>
      </c>
    </row>
    <row r="147" spans="2:19">
      <c r="B147" s="20">
        <f t="shared" si="10"/>
        <v>145</v>
      </c>
      <c r="C147" s="66">
        <v>201</v>
      </c>
      <c r="D147" s="65" t="s">
        <v>2591</v>
      </c>
      <c r="E147" s="45" t="s">
        <v>11</v>
      </c>
      <c r="F147" s="46">
        <v>1124</v>
      </c>
      <c r="G147" s="47">
        <f>$F147-940</f>
        <v>184</v>
      </c>
      <c r="H147" s="48" t="s">
        <v>1826</v>
      </c>
      <c r="I147" s="49">
        <v>11.1</v>
      </c>
      <c r="J147" s="59" t="s">
        <v>1888</v>
      </c>
      <c r="K147" s="50" t="s">
        <v>139</v>
      </c>
      <c r="L147" s="34" t="s">
        <v>1687</v>
      </c>
      <c r="M147" s="36" t="s">
        <v>1934</v>
      </c>
      <c r="N147" s="22"/>
      <c r="O147" s="21"/>
      <c r="P147" s="19">
        <f t="shared" si="11"/>
        <v>0</v>
      </c>
      <c r="Q147" s="19">
        <f t="shared" si="12"/>
        <v>0</v>
      </c>
      <c r="R147" s="19">
        <f t="shared" si="13"/>
        <v>15.272950000000002</v>
      </c>
      <c r="S147" s="19">
        <f t="shared" si="14"/>
        <v>50.889200000000002</v>
      </c>
    </row>
    <row r="148" spans="2:19">
      <c r="B148" s="20">
        <f t="shared" si="10"/>
        <v>146</v>
      </c>
      <c r="C148" s="66">
        <v>3953</v>
      </c>
      <c r="D148" s="65" t="s">
        <v>2590</v>
      </c>
      <c r="E148" s="45" t="s">
        <v>312</v>
      </c>
      <c r="F148" s="46">
        <v>736</v>
      </c>
      <c r="G148" s="47">
        <f>$F148-552</f>
        <v>184</v>
      </c>
      <c r="H148" s="48" t="s">
        <v>1363</v>
      </c>
      <c r="I148" s="49">
        <v>3.1</v>
      </c>
      <c r="J148" s="59" t="s">
        <v>205</v>
      </c>
      <c r="K148" s="50" t="s">
        <v>53</v>
      </c>
      <c r="L148" s="34" t="s">
        <v>1687</v>
      </c>
      <c r="M148" s="36" t="s">
        <v>313</v>
      </c>
      <c r="N148" s="22"/>
      <c r="O148" s="21"/>
      <c r="P148" s="19">
        <f t="shared" si="11"/>
        <v>0</v>
      </c>
      <c r="Q148" s="19">
        <f t="shared" si="12"/>
        <v>0</v>
      </c>
      <c r="R148" s="19">
        <f t="shared" si="13"/>
        <v>14.583583333333333</v>
      </c>
      <c r="S148" s="19">
        <f t="shared" si="14"/>
        <v>50.816533333333332</v>
      </c>
    </row>
    <row r="149" spans="2:19">
      <c r="B149" s="20">
        <f t="shared" si="10"/>
        <v>147</v>
      </c>
      <c r="C149" s="66">
        <v>2649</v>
      </c>
      <c r="D149" s="65" t="s">
        <v>2589</v>
      </c>
      <c r="E149" s="51" t="s">
        <v>314</v>
      </c>
      <c r="F149" s="46">
        <v>612</v>
      </c>
      <c r="G149" s="47">
        <f>$F149-428</f>
        <v>184</v>
      </c>
      <c r="H149" s="48" t="s">
        <v>1278</v>
      </c>
      <c r="I149" s="49">
        <v>2.5</v>
      </c>
      <c r="J149" s="59" t="s">
        <v>161</v>
      </c>
      <c r="K149" s="50" t="s">
        <v>23</v>
      </c>
      <c r="L149" s="34" t="s">
        <v>1683</v>
      </c>
      <c r="M149" s="36" t="s">
        <v>315</v>
      </c>
      <c r="N149" s="22"/>
      <c r="O149" s="21"/>
      <c r="P149" s="19">
        <f t="shared" si="11"/>
        <v>0</v>
      </c>
      <c r="Q149" s="19">
        <f t="shared" si="12"/>
        <v>0</v>
      </c>
      <c r="R149" s="19">
        <f t="shared" si="13"/>
        <v>18.28691666666667</v>
      </c>
      <c r="S149" s="19">
        <f t="shared" si="14"/>
        <v>49.611583333333336</v>
      </c>
    </row>
    <row r="150" spans="2:19">
      <c r="B150" s="20">
        <f t="shared" si="10"/>
        <v>148</v>
      </c>
      <c r="C150" s="66">
        <v>1897</v>
      </c>
      <c r="D150" s="65" t="s">
        <v>2588</v>
      </c>
      <c r="E150" s="45" t="s">
        <v>321</v>
      </c>
      <c r="F150" s="46">
        <v>599.5</v>
      </c>
      <c r="G150" s="47">
        <f>$F150-417</f>
        <v>182.5</v>
      </c>
      <c r="H150" s="48" t="s">
        <v>1393</v>
      </c>
      <c r="I150" s="49">
        <v>8.6</v>
      </c>
      <c r="J150" s="59" t="s">
        <v>322</v>
      </c>
      <c r="K150" s="50" t="s">
        <v>42</v>
      </c>
      <c r="L150" s="34" t="s">
        <v>1686</v>
      </c>
      <c r="M150" s="36" t="s">
        <v>323</v>
      </c>
      <c r="N150" s="22"/>
      <c r="O150" s="21"/>
      <c r="P150" s="19">
        <f t="shared" si="11"/>
        <v>0</v>
      </c>
      <c r="Q150" s="19">
        <f t="shared" si="12"/>
        <v>0</v>
      </c>
      <c r="R150" s="19">
        <f t="shared" si="13"/>
        <v>17.054333333333336</v>
      </c>
      <c r="S150" s="19">
        <f t="shared" si="14"/>
        <v>49.854033333333334</v>
      </c>
    </row>
    <row r="151" spans="2:19">
      <c r="B151" s="20">
        <f t="shared" si="10"/>
        <v>149</v>
      </c>
      <c r="C151" s="66">
        <v>1703</v>
      </c>
      <c r="D151" s="65" t="s">
        <v>2587</v>
      </c>
      <c r="E151" s="45" t="s">
        <v>316</v>
      </c>
      <c r="F151" s="46">
        <v>890</v>
      </c>
      <c r="G151" s="47">
        <f>$F151-708</f>
        <v>182</v>
      </c>
      <c r="H151" s="48" t="s">
        <v>1270</v>
      </c>
      <c r="I151" s="49">
        <v>4.8</v>
      </c>
      <c r="J151" s="59" t="s">
        <v>121</v>
      </c>
      <c r="K151" s="50" t="s">
        <v>123</v>
      </c>
      <c r="L151" s="34" t="s">
        <v>1686</v>
      </c>
      <c r="M151" s="36" t="s">
        <v>317</v>
      </c>
      <c r="N151" s="22"/>
      <c r="O151" s="21"/>
      <c r="P151" s="19">
        <f t="shared" si="11"/>
        <v>0</v>
      </c>
      <c r="Q151" s="19">
        <f t="shared" si="12"/>
        <v>0</v>
      </c>
      <c r="R151" s="19">
        <f t="shared" si="13"/>
        <v>17.428883333333335</v>
      </c>
      <c r="S151" s="19">
        <f t="shared" si="14"/>
        <v>50.256933333333336</v>
      </c>
    </row>
    <row r="152" spans="2:19">
      <c r="B152" s="20">
        <f t="shared" si="10"/>
        <v>150</v>
      </c>
      <c r="C152" s="66">
        <v>3402</v>
      </c>
      <c r="D152" s="65" t="s">
        <v>2586</v>
      </c>
      <c r="E152" s="51" t="s">
        <v>318</v>
      </c>
      <c r="F152" s="46">
        <v>865</v>
      </c>
      <c r="G152" s="47">
        <f>$F152-683</f>
        <v>182</v>
      </c>
      <c r="H152" s="48" t="s">
        <v>1392</v>
      </c>
      <c r="I152" s="49">
        <v>4.0999999999999996</v>
      </c>
      <c r="J152" s="59" t="s">
        <v>319</v>
      </c>
      <c r="K152" s="50" t="s">
        <v>31</v>
      </c>
      <c r="L152" s="34" t="s">
        <v>1692</v>
      </c>
      <c r="M152" s="36" t="s">
        <v>320</v>
      </c>
      <c r="N152" s="22"/>
      <c r="O152" s="21"/>
      <c r="P152" s="19">
        <f t="shared" si="11"/>
        <v>0</v>
      </c>
      <c r="Q152" s="19">
        <f t="shared" si="12"/>
        <v>0</v>
      </c>
      <c r="R152" s="19">
        <f t="shared" si="13"/>
        <v>13.396649999999999</v>
      </c>
      <c r="S152" s="19">
        <f t="shared" si="14"/>
        <v>49.250883333333334</v>
      </c>
    </row>
    <row r="153" spans="2:19">
      <c r="B153" s="20">
        <f t="shared" si="10"/>
        <v>151</v>
      </c>
      <c r="C153" s="66">
        <v>332</v>
      </c>
      <c r="D153" s="65" t="s">
        <v>2585</v>
      </c>
      <c r="E153" s="45" t="s">
        <v>1781</v>
      </c>
      <c r="F153" s="46">
        <v>1035.7</v>
      </c>
      <c r="G153" s="47">
        <f>$F153-854.7</f>
        <v>181</v>
      </c>
      <c r="H153" s="48" t="s">
        <v>1828</v>
      </c>
      <c r="I153" s="49">
        <v>4.9000000000000004</v>
      </c>
      <c r="J153" s="59" t="s">
        <v>324</v>
      </c>
      <c r="K153" s="50" t="s">
        <v>1</v>
      </c>
      <c r="L153" s="34" t="s">
        <v>1687</v>
      </c>
      <c r="M153" s="36" t="s">
        <v>1935</v>
      </c>
      <c r="N153" s="22"/>
      <c r="O153" s="21"/>
      <c r="P153" s="19">
        <f t="shared" si="11"/>
        <v>0</v>
      </c>
      <c r="Q153" s="19">
        <f t="shared" si="12"/>
        <v>0</v>
      </c>
      <c r="R153" s="19">
        <f t="shared" si="13"/>
        <v>15.56845</v>
      </c>
      <c r="S153" s="19">
        <f t="shared" si="14"/>
        <v>50.66525</v>
      </c>
    </row>
    <row r="154" spans="2:19">
      <c r="B154" s="20">
        <f t="shared" si="10"/>
        <v>152</v>
      </c>
      <c r="C154" s="66">
        <v>1679</v>
      </c>
      <c r="D154" s="65" t="s">
        <v>2584</v>
      </c>
      <c r="E154" s="45" t="s">
        <v>326</v>
      </c>
      <c r="F154" s="46">
        <v>654</v>
      </c>
      <c r="G154" s="47">
        <f>$F154-473</f>
        <v>181</v>
      </c>
      <c r="H154" s="48" t="s">
        <v>1395</v>
      </c>
      <c r="I154" s="49">
        <v>3.9</v>
      </c>
      <c r="J154" s="59" t="s">
        <v>261</v>
      </c>
      <c r="K154" s="50" t="s">
        <v>77</v>
      </c>
      <c r="L154" s="34" t="s">
        <v>1689</v>
      </c>
      <c r="M154" s="36" t="s">
        <v>327</v>
      </c>
      <c r="N154" s="22"/>
      <c r="O154" s="21"/>
      <c r="P154" s="19">
        <f t="shared" si="11"/>
        <v>0</v>
      </c>
      <c r="Q154" s="19">
        <f t="shared" si="12"/>
        <v>0</v>
      </c>
      <c r="R154" s="19">
        <f t="shared" si="13"/>
        <v>13.988816666666667</v>
      </c>
      <c r="S154" s="19">
        <f t="shared" si="14"/>
        <v>49.811249999999994</v>
      </c>
    </row>
    <row r="155" spans="2:19">
      <c r="B155" s="20">
        <f t="shared" si="10"/>
        <v>153</v>
      </c>
      <c r="C155" s="66">
        <v>331</v>
      </c>
      <c r="D155" s="65" t="s">
        <v>2583</v>
      </c>
      <c r="E155" s="45" t="s">
        <v>63</v>
      </c>
      <c r="F155" s="46">
        <v>1035</v>
      </c>
      <c r="G155" s="47">
        <f>$F155-855</f>
        <v>180</v>
      </c>
      <c r="H155" s="48" t="s">
        <v>1827</v>
      </c>
      <c r="I155" s="49">
        <v>6.3</v>
      </c>
      <c r="J155" s="59" t="s">
        <v>1889</v>
      </c>
      <c r="K155" s="50" t="s">
        <v>1</v>
      </c>
      <c r="L155" s="34" t="s">
        <v>1688</v>
      </c>
      <c r="M155" s="36" t="s">
        <v>2582</v>
      </c>
      <c r="N155" s="22"/>
      <c r="O155" s="21"/>
      <c r="P155" s="19">
        <f t="shared" si="11"/>
        <v>0</v>
      </c>
      <c r="Q155" s="19">
        <f t="shared" si="12"/>
        <v>0</v>
      </c>
      <c r="R155" s="19">
        <f t="shared" si="13"/>
        <v>15.863333333333333</v>
      </c>
      <c r="S155" s="19">
        <f t="shared" si="14"/>
        <v>50.649133333333332</v>
      </c>
    </row>
    <row r="156" spans="2:19">
      <c r="B156" s="20">
        <f t="shared" si="10"/>
        <v>154</v>
      </c>
      <c r="C156" s="66">
        <v>4406</v>
      </c>
      <c r="D156" s="65" t="s">
        <v>2581</v>
      </c>
      <c r="E156" s="45" t="s">
        <v>328</v>
      </c>
      <c r="F156" s="46">
        <v>723</v>
      </c>
      <c r="G156" s="47">
        <f>$F156-543</f>
        <v>180</v>
      </c>
      <c r="H156" s="48" t="s">
        <v>1396</v>
      </c>
      <c r="I156" s="49">
        <v>25.3</v>
      </c>
      <c r="J156" s="59" t="s">
        <v>329</v>
      </c>
      <c r="K156" s="50" t="s">
        <v>330</v>
      </c>
      <c r="L156" s="34" t="s">
        <v>1693</v>
      </c>
      <c r="M156" s="36" t="s">
        <v>331</v>
      </c>
      <c r="N156" s="22"/>
      <c r="O156" s="21"/>
      <c r="P156" s="19">
        <f t="shared" si="11"/>
        <v>0</v>
      </c>
      <c r="Q156" s="19">
        <f t="shared" si="12"/>
        <v>0</v>
      </c>
      <c r="R156" s="19">
        <f t="shared" si="13"/>
        <v>14.502316666666667</v>
      </c>
      <c r="S156" s="19">
        <f t="shared" si="14"/>
        <v>49.543099999999995</v>
      </c>
    </row>
    <row r="157" spans="2:19">
      <c r="B157" s="20">
        <f t="shared" si="10"/>
        <v>155</v>
      </c>
      <c r="C157" s="66">
        <v>4694</v>
      </c>
      <c r="D157" s="65" t="s">
        <v>2580</v>
      </c>
      <c r="E157" s="45" t="s">
        <v>30</v>
      </c>
      <c r="F157" s="46">
        <v>603</v>
      </c>
      <c r="G157" s="47">
        <f>$F157-423</f>
        <v>180</v>
      </c>
      <c r="H157" s="48" t="s">
        <v>1397</v>
      </c>
      <c r="I157" s="49">
        <v>11</v>
      </c>
      <c r="J157" s="59" t="s">
        <v>332</v>
      </c>
      <c r="K157" s="50" t="s">
        <v>333</v>
      </c>
      <c r="L157" s="34" t="s">
        <v>1684</v>
      </c>
      <c r="M157" s="36" t="s">
        <v>334</v>
      </c>
      <c r="N157" s="22"/>
      <c r="O157" s="21"/>
      <c r="P157" s="19">
        <f t="shared" si="11"/>
        <v>0</v>
      </c>
      <c r="Q157" s="19">
        <f t="shared" si="12"/>
        <v>0</v>
      </c>
      <c r="R157" s="19">
        <f t="shared" si="13"/>
        <v>16.356316666666668</v>
      </c>
      <c r="S157" s="19">
        <f t="shared" si="14"/>
        <v>50.094750000000005</v>
      </c>
    </row>
    <row r="158" spans="2:19">
      <c r="B158" s="20">
        <f t="shared" si="10"/>
        <v>156</v>
      </c>
      <c r="C158" s="66">
        <v>2484</v>
      </c>
      <c r="D158" s="65" t="s">
        <v>2579</v>
      </c>
      <c r="E158" s="51" t="s">
        <v>165</v>
      </c>
      <c r="F158" s="46">
        <v>987</v>
      </c>
      <c r="G158" s="47">
        <f>$F158-808</f>
        <v>179</v>
      </c>
      <c r="H158" s="48" t="s">
        <v>1398</v>
      </c>
      <c r="I158" s="49">
        <v>4.3</v>
      </c>
      <c r="J158" s="59" t="s">
        <v>11</v>
      </c>
      <c r="K158" s="50" t="s">
        <v>4</v>
      </c>
      <c r="L158" s="34" t="s">
        <v>1683</v>
      </c>
      <c r="M158" s="36" t="s">
        <v>335</v>
      </c>
      <c r="N158" s="22"/>
      <c r="O158" s="21"/>
      <c r="P158" s="19">
        <f t="shared" si="11"/>
        <v>0</v>
      </c>
      <c r="Q158" s="19">
        <f t="shared" si="12"/>
        <v>0</v>
      </c>
      <c r="R158" s="19">
        <f t="shared" si="13"/>
        <v>18.373583333333332</v>
      </c>
      <c r="S158" s="19">
        <f t="shared" si="14"/>
        <v>49.448049999999995</v>
      </c>
    </row>
    <row r="159" spans="2:19">
      <c r="B159" s="20">
        <f t="shared" si="10"/>
        <v>157</v>
      </c>
      <c r="C159" s="66">
        <v>4695</v>
      </c>
      <c r="D159" s="65" t="s">
        <v>2578</v>
      </c>
      <c r="E159" s="51" t="s">
        <v>336</v>
      </c>
      <c r="F159" s="46">
        <v>626</v>
      </c>
      <c r="G159" s="47">
        <f>$F159-447</f>
        <v>179</v>
      </c>
      <c r="H159" s="48" t="s">
        <v>1399</v>
      </c>
      <c r="I159" s="49">
        <v>9</v>
      </c>
      <c r="J159" s="59" t="s">
        <v>230</v>
      </c>
      <c r="K159" s="50" t="s">
        <v>333</v>
      </c>
      <c r="L159" s="34" t="s">
        <v>1684</v>
      </c>
      <c r="M159" s="36" t="s">
        <v>337</v>
      </c>
      <c r="N159" s="22"/>
      <c r="O159" s="21"/>
      <c r="P159" s="19">
        <f t="shared" si="11"/>
        <v>0</v>
      </c>
      <c r="Q159" s="19">
        <f t="shared" si="12"/>
        <v>0</v>
      </c>
      <c r="R159" s="19">
        <f t="shared" si="13"/>
        <v>16.702349999999999</v>
      </c>
      <c r="S159" s="19">
        <f t="shared" si="14"/>
        <v>49.685916666666664</v>
      </c>
    </row>
    <row r="160" spans="2:19">
      <c r="B160" s="20">
        <f t="shared" si="10"/>
        <v>158</v>
      </c>
      <c r="C160" s="66">
        <v>99</v>
      </c>
      <c r="D160" s="65" t="s">
        <v>2577</v>
      </c>
      <c r="E160" s="45" t="s">
        <v>5</v>
      </c>
      <c r="F160" s="46">
        <v>1293</v>
      </c>
      <c r="G160" s="47">
        <f>$F160-1115</f>
        <v>178</v>
      </c>
      <c r="H160" s="48" t="s">
        <v>1829</v>
      </c>
      <c r="I160" s="49">
        <v>4.5</v>
      </c>
      <c r="J160" s="59" t="s">
        <v>1890</v>
      </c>
      <c r="K160" s="50" t="s">
        <v>20</v>
      </c>
      <c r="L160" s="34" t="s">
        <v>1692</v>
      </c>
      <c r="M160" s="36" t="s">
        <v>1936</v>
      </c>
      <c r="N160" s="22"/>
      <c r="O160" s="21"/>
      <c r="P160" s="19">
        <f t="shared" si="11"/>
        <v>0</v>
      </c>
      <c r="Q160" s="19">
        <f t="shared" si="12"/>
        <v>0</v>
      </c>
      <c r="R160" s="19">
        <f t="shared" si="13"/>
        <v>13.110216666666666</v>
      </c>
      <c r="S160" s="19">
        <f t="shared" si="14"/>
        <v>49.202916666666667</v>
      </c>
    </row>
    <row r="161" spans="2:19">
      <c r="B161" s="20">
        <f t="shared" si="10"/>
        <v>159</v>
      </c>
      <c r="C161" s="66">
        <v>108</v>
      </c>
      <c r="D161" s="65" t="s">
        <v>2576</v>
      </c>
      <c r="E161" s="45" t="s">
        <v>28</v>
      </c>
      <c r="F161" s="46">
        <v>1265.5</v>
      </c>
      <c r="G161" s="47">
        <f>$F161-1088</f>
        <v>177.5</v>
      </c>
      <c r="H161" s="48" t="s">
        <v>1830</v>
      </c>
      <c r="I161" s="49">
        <v>4.7</v>
      </c>
      <c r="J161" s="59" t="s">
        <v>50</v>
      </c>
      <c r="K161" s="50" t="s">
        <v>20</v>
      </c>
      <c r="L161" s="34" t="s">
        <v>1693</v>
      </c>
      <c r="M161" s="36" t="s">
        <v>2575</v>
      </c>
      <c r="N161" s="22"/>
      <c r="O161" s="21"/>
      <c r="P161" s="19">
        <f t="shared" si="11"/>
        <v>0</v>
      </c>
      <c r="Q161" s="19">
        <f t="shared" si="12"/>
        <v>0</v>
      </c>
      <c r="R161" s="19">
        <f t="shared" si="13"/>
        <v>13.865399999999999</v>
      </c>
      <c r="S161" s="19">
        <f t="shared" si="14"/>
        <v>48.958583333333337</v>
      </c>
    </row>
    <row r="162" spans="2:19">
      <c r="B162" s="20">
        <f t="shared" si="10"/>
        <v>160</v>
      </c>
      <c r="C162" s="66">
        <v>343</v>
      </c>
      <c r="D162" s="65" t="s">
        <v>2574</v>
      </c>
      <c r="E162" s="45" t="s">
        <v>1782</v>
      </c>
      <c r="F162" s="46">
        <v>1031</v>
      </c>
      <c r="G162" s="47">
        <f>$F162-853</f>
        <v>178</v>
      </c>
      <c r="H162" s="48" t="s">
        <v>1262</v>
      </c>
      <c r="I162" s="49">
        <v>2.8</v>
      </c>
      <c r="J162" s="59" t="s">
        <v>1765</v>
      </c>
      <c r="K162" s="50" t="s">
        <v>2</v>
      </c>
      <c r="L162" s="34" t="s">
        <v>1683</v>
      </c>
      <c r="M162" s="36" t="s">
        <v>1937</v>
      </c>
      <c r="N162" s="22"/>
      <c r="O162" s="21"/>
      <c r="P162" s="19">
        <f t="shared" si="11"/>
        <v>0</v>
      </c>
      <c r="Q162" s="19">
        <f t="shared" si="12"/>
        <v>0</v>
      </c>
      <c r="R162" s="19">
        <f t="shared" si="13"/>
        <v>17.352050000000002</v>
      </c>
      <c r="S162" s="19">
        <f t="shared" si="14"/>
        <v>50.097366666666666</v>
      </c>
    </row>
    <row r="163" spans="2:19">
      <c r="B163" s="20">
        <f t="shared" si="10"/>
        <v>161</v>
      </c>
      <c r="C163" s="66">
        <v>4463</v>
      </c>
      <c r="D163" s="65" t="s">
        <v>2573</v>
      </c>
      <c r="E163" s="45" t="s">
        <v>170</v>
      </c>
      <c r="F163" s="46">
        <v>994</v>
      </c>
      <c r="G163" s="47">
        <f>$F163-817</f>
        <v>177</v>
      </c>
      <c r="H163" s="48" t="s">
        <v>1400</v>
      </c>
      <c r="I163" s="49">
        <v>12.1</v>
      </c>
      <c r="J163" s="59" t="s">
        <v>338</v>
      </c>
      <c r="K163" s="50" t="s">
        <v>6</v>
      </c>
      <c r="L163" s="34" t="s">
        <v>1681</v>
      </c>
      <c r="M163" s="36" t="s">
        <v>339</v>
      </c>
      <c r="N163" s="22"/>
      <c r="O163" s="21"/>
      <c r="P163" s="19">
        <f t="shared" si="11"/>
        <v>0</v>
      </c>
      <c r="Q163" s="19">
        <f t="shared" si="12"/>
        <v>0</v>
      </c>
      <c r="R163" s="19">
        <f t="shared" si="13"/>
        <v>13.158566666666667</v>
      </c>
      <c r="S163" s="19">
        <f t="shared" si="14"/>
        <v>50.490349999999999</v>
      </c>
    </row>
    <row r="164" spans="2:19">
      <c r="B164" s="20">
        <f t="shared" si="10"/>
        <v>162</v>
      </c>
      <c r="C164" s="66">
        <v>4448</v>
      </c>
      <c r="D164" s="65" t="s">
        <v>2572</v>
      </c>
      <c r="E164" s="51" t="s">
        <v>340</v>
      </c>
      <c r="F164" s="46">
        <v>870</v>
      </c>
      <c r="G164" s="47">
        <f>$F164-693</f>
        <v>177</v>
      </c>
      <c r="H164" s="48" t="s">
        <v>1401</v>
      </c>
      <c r="I164" s="49">
        <v>8.8000000000000007</v>
      </c>
      <c r="J164" s="59" t="s">
        <v>341</v>
      </c>
      <c r="K164" s="50" t="s">
        <v>31</v>
      </c>
      <c r="L164" s="34" t="s">
        <v>1693</v>
      </c>
      <c r="M164" s="36" t="s">
        <v>342</v>
      </c>
      <c r="N164" s="22"/>
      <c r="O164" s="21"/>
      <c r="P164" s="19">
        <f t="shared" si="11"/>
        <v>0</v>
      </c>
      <c r="Q164" s="19">
        <f t="shared" si="12"/>
        <v>0</v>
      </c>
      <c r="R164" s="19">
        <f t="shared" si="13"/>
        <v>14.389916666666666</v>
      </c>
      <c r="S164" s="19">
        <f t="shared" si="14"/>
        <v>48.661566666666666</v>
      </c>
    </row>
    <row r="165" spans="2:19">
      <c r="B165" s="20">
        <f t="shared" si="10"/>
        <v>163</v>
      </c>
      <c r="C165" s="66">
        <v>2804</v>
      </c>
      <c r="D165" s="65" t="s">
        <v>2571</v>
      </c>
      <c r="E165" s="45" t="s">
        <v>392</v>
      </c>
      <c r="F165" s="46">
        <v>810</v>
      </c>
      <c r="G165" s="47">
        <f>$F165-633</f>
        <v>177</v>
      </c>
      <c r="H165" s="48" t="s">
        <v>1419</v>
      </c>
      <c r="I165" s="49">
        <v>2.6</v>
      </c>
      <c r="J165" s="59" t="s">
        <v>153</v>
      </c>
      <c r="K165" s="50" t="s">
        <v>139</v>
      </c>
      <c r="L165" s="34" t="s">
        <v>1687</v>
      </c>
      <c r="M165" s="36" t="s">
        <v>2570</v>
      </c>
      <c r="N165" s="22"/>
      <c r="O165" s="21"/>
      <c r="P165" s="19">
        <f t="shared" si="11"/>
        <v>0</v>
      </c>
      <c r="Q165" s="19">
        <f t="shared" si="12"/>
        <v>0</v>
      </c>
      <c r="R165" s="19">
        <f t="shared" si="13"/>
        <v>15.282233333333334</v>
      </c>
      <c r="S165" s="19">
        <f t="shared" si="14"/>
        <v>50.751516666666667</v>
      </c>
    </row>
    <row r="166" spans="2:19">
      <c r="B166" s="20">
        <f t="shared" si="10"/>
        <v>164</v>
      </c>
      <c r="C166" s="66">
        <v>4013</v>
      </c>
      <c r="D166" s="65" t="s">
        <v>2569</v>
      </c>
      <c r="E166" s="45" t="s">
        <v>343</v>
      </c>
      <c r="F166" s="46">
        <v>609</v>
      </c>
      <c r="G166" s="47">
        <f>$F166-432</f>
        <v>177</v>
      </c>
      <c r="H166" s="48" t="s">
        <v>1402</v>
      </c>
      <c r="I166" s="49">
        <v>9.6</v>
      </c>
      <c r="J166" s="59" t="s">
        <v>344</v>
      </c>
      <c r="K166" s="50" t="s">
        <v>115</v>
      </c>
      <c r="L166" s="34" t="s">
        <v>1689</v>
      </c>
      <c r="M166" s="36" t="s">
        <v>345</v>
      </c>
      <c r="N166" s="22"/>
      <c r="O166" s="21"/>
      <c r="P166" s="19">
        <f t="shared" si="11"/>
        <v>0</v>
      </c>
      <c r="Q166" s="19">
        <f t="shared" si="12"/>
        <v>0</v>
      </c>
      <c r="R166" s="19">
        <f t="shared" si="13"/>
        <v>13.929883333333333</v>
      </c>
      <c r="S166" s="19">
        <f t="shared" si="14"/>
        <v>49.963333333333338</v>
      </c>
    </row>
    <row r="167" spans="2:19">
      <c r="B167" s="20">
        <f t="shared" si="10"/>
        <v>165</v>
      </c>
      <c r="C167" s="66">
        <v>1930</v>
      </c>
      <c r="D167" s="65" t="s">
        <v>2568</v>
      </c>
      <c r="E167" s="45" t="s">
        <v>417</v>
      </c>
      <c r="F167" s="46">
        <v>964</v>
      </c>
      <c r="G167" s="47">
        <f>$F167-788</f>
        <v>176</v>
      </c>
      <c r="H167" s="48" t="s">
        <v>1276</v>
      </c>
      <c r="I167" s="49">
        <v>3.1</v>
      </c>
      <c r="J167" s="59" t="s">
        <v>418</v>
      </c>
      <c r="K167" s="50" t="s">
        <v>42</v>
      </c>
      <c r="L167" s="34" t="s">
        <v>1686</v>
      </c>
      <c r="M167" s="36" t="s">
        <v>2567</v>
      </c>
      <c r="N167" s="22"/>
      <c r="O167" s="21"/>
      <c r="P167" s="19">
        <f t="shared" si="11"/>
        <v>0</v>
      </c>
      <c r="Q167" s="19">
        <f t="shared" si="12"/>
        <v>0</v>
      </c>
      <c r="R167" s="19">
        <f t="shared" si="13"/>
        <v>17.09995</v>
      </c>
      <c r="S167" s="19">
        <f t="shared" si="14"/>
        <v>49.96371666666667</v>
      </c>
    </row>
    <row r="168" spans="2:19">
      <c r="B168" s="20">
        <f t="shared" si="10"/>
        <v>166</v>
      </c>
      <c r="C168" s="66">
        <v>4696</v>
      </c>
      <c r="D168" s="65" t="s">
        <v>2566</v>
      </c>
      <c r="E168" s="51" t="s">
        <v>346</v>
      </c>
      <c r="F168" s="46">
        <v>759</v>
      </c>
      <c r="G168" s="47">
        <f>$F168-583</f>
        <v>176</v>
      </c>
      <c r="H168" s="48" t="s">
        <v>1403</v>
      </c>
      <c r="I168" s="49">
        <v>6</v>
      </c>
      <c r="J168" s="59" t="s">
        <v>347</v>
      </c>
      <c r="K168" s="50" t="s">
        <v>31</v>
      </c>
      <c r="L168" s="34" t="s">
        <v>1692</v>
      </c>
      <c r="M168" s="36" t="s">
        <v>348</v>
      </c>
      <c r="N168" s="22"/>
      <c r="O168" s="21"/>
      <c r="P168" s="19">
        <f t="shared" si="11"/>
        <v>0</v>
      </c>
      <c r="Q168" s="19">
        <f t="shared" si="12"/>
        <v>0</v>
      </c>
      <c r="R168" s="19">
        <f t="shared" si="13"/>
        <v>13.46895</v>
      </c>
      <c r="S168" s="19">
        <f t="shared" si="14"/>
        <v>49.308450000000001</v>
      </c>
    </row>
    <row r="169" spans="2:19">
      <c r="B169" s="20">
        <f t="shared" si="10"/>
        <v>167</v>
      </c>
      <c r="C169" s="66">
        <v>4697</v>
      </c>
      <c r="D169" s="65" t="s">
        <v>2565</v>
      </c>
      <c r="E169" s="51" t="s">
        <v>349</v>
      </c>
      <c r="F169" s="46">
        <v>574</v>
      </c>
      <c r="G169" s="47">
        <f>$F169-398</f>
        <v>176</v>
      </c>
      <c r="H169" s="48" t="s">
        <v>1404</v>
      </c>
      <c r="I169" s="49">
        <v>4</v>
      </c>
      <c r="J169" s="59" t="s">
        <v>350</v>
      </c>
      <c r="K169" s="50" t="s">
        <v>123</v>
      </c>
      <c r="L169" s="34" t="s">
        <v>1683</v>
      </c>
      <c r="M169" s="36" t="s">
        <v>351</v>
      </c>
      <c r="N169" s="22"/>
      <c r="O169" s="21"/>
      <c r="P169" s="19">
        <f t="shared" si="11"/>
        <v>0</v>
      </c>
      <c r="Q169" s="19">
        <f t="shared" si="12"/>
        <v>0</v>
      </c>
      <c r="R169" s="19">
        <f t="shared" si="13"/>
        <v>17.605316666666667</v>
      </c>
      <c r="S169" s="19">
        <f t="shared" si="14"/>
        <v>50.198066666666662</v>
      </c>
    </row>
    <row r="170" spans="2:19">
      <c r="B170" s="20">
        <f t="shared" si="10"/>
        <v>168</v>
      </c>
      <c r="C170" s="66">
        <v>4698</v>
      </c>
      <c r="D170" s="65" t="s">
        <v>2564</v>
      </c>
      <c r="E170" s="51" t="s">
        <v>352</v>
      </c>
      <c r="F170" s="46">
        <v>558</v>
      </c>
      <c r="G170" s="47">
        <f>$F170-382</f>
        <v>176</v>
      </c>
      <c r="H170" s="48" t="s">
        <v>1405</v>
      </c>
      <c r="I170" s="49">
        <v>3.5</v>
      </c>
      <c r="J170" s="59" t="s">
        <v>260</v>
      </c>
      <c r="K170" s="50" t="s">
        <v>23</v>
      </c>
      <c r="L170" s="34" t="s">
        <v>1683</v>
      </c>
      <c r="M170" s="36" t="s">
        <v>1711</v>
      </c>
      <c r="N170" s="22"/>
      <c r="O170" s="21"/>
      <c r="P170" s="19">
        <f t="shared" si="11"/>
        <v>0</v>
      </c>
      <c r="Q170" s="19">
        <f t="shared" si="12"/>
        <v>0</v>
      </c>
      <c r="R170" s="19">
        <f t="shared" si="13"/>
        <v>18.084416666666666</v>
      </c>
      <c r="S170" s="19">
        <f t="shared" si="14"/>
        <v>49.564599999999999</v>
      </c>
    </row>
    <row r="171" spans="2:19">
      <c r="B171" s="20">
        <f t="shared" si="10"/>
        <v>169</v>
      </c>
      <c r="C171" s="66">
        <v>4699</v>
      </c>
      <c r="D171" s="65" t="s">
        <v>2563</v>
      </c>
      <c r="E171" s="51" t="s">
        <v>1699</v>
      </c>
      <c r="F171" s="46">
        <v>888</v>
      </c>
      <c r="G171" s="47">
        <f>$F171-713</f>
        <v>175</v>
      </c>
      <c r="H171" s="48" t="s">
        <v>1406</v>
      </c>
      <c r="I171" s="49">
        <v>2.5</v>
      </c>
      <c r="J171" s="59" t="s">
        <v>121</v>
      </c>
      <c r="K171" s="50" t="s">
        <v>123</v>
      </c>
      <c r="L171" s="34" t="s">
        <v>1683</v>
      </c>
      <c r="M171" s="36" t="s">
        <v>353</v>
      </c>
      <c r="N171" s="22"/>
      <c r="O171" s="21"/>
      <c r="P171" s="19">
        <f t="shared" si="11"/>
        <v>0</v>
      </c>
      <c r="Q171" s="19">
        <f t="shared" si="12"/>
        <v>0</v>
      </c>
      <c r="R171" s="19">
        <f t="shared" si="13"/>
        <v>17.424150000000001</v>
      </c>
      <c r="S171" s="19">
        <f t="shared" si="14"/>
        <v>50.199549999999995</v>
      </c>
    </row>
    <row r="172" spans="2:19">
      <c r="B172" s="20">
        <f t="shared" si="10"/>
        <v>170</v>
      </c>
      <c r="C172" s="66">
        <v>4700</v>
      </c>
      <c r="D172" s="65" t="s">
        <v>2562</v>
      </c>
      <c r="E172" s="45" t="s">
        <v>354</v>
      </c>
      <c r="F172" s="46">
        <v>693</v>
      </c>
      <c r="G172" s="47">
        <f>$F172-518</f>
        <v>175</v>
      </c>
      <c r="H172" s="48" t="s">
        <v>1407</v>
      </c>
      <c r="I172" s="49">
        <v>3.1</v>
      </c>
      <c r="J172" s="59" t="s">
        <v>355</v>
      </c>
      <c r="K172" s="50" t="s">
        <v>356</v>
      </c>
      <c r="L172" s="34" t="s">
        <v>1685</v>
      </c>
      <c r="M172" s="36" t="s">
        <v>357</v>
      </c>
      <c r="N172" s="22"/>
      <c r="O172" s="21"/>
      <c r="P172" s="19">
        <f t="shared" si="11"/>
        <v>0</v>
      </c>
      <c r="Q172" s="19">
        <f t="shared" si="12"/>
        <v>0</v>
      </c>
      <c r="R172" s="19">
        <f t="shared" si="13"/>
        <v>13.215766666666665</v>
      </c>
      <c r="S172" s="19">
        <f t="shared" si="14"/>
        <v>50.080116666666669</v>
      </c>
    </row>
    <row r="173" spans="2:19">
      <c r="B173" s="20">
        <f t="shared" si="10"/>
        <v>171</v>
      </c>
      <c r="C173" s="66">
        <v>4701</v>
      </c>
      <c r="D173" s="65" t="s">
        <v>2561</v>
      </c>
      <c r="E173" s="45" t="s">
        <v>358</v>
      </c>
      <c r="F173" s="46">
        <v>617</v>
      </c>
      <c r="G173" s="47">
        <f>$F173-442</f>
        <v>175</v>
      </c>
      <c r="H173" s="48" t="s">
        <v>1408</v>
      </c>
      <c r="I173" s="49">
        <v>12.7</v>
      </c>
      <c r="J173" s="59" t="s">
        <v>359</v>
      </c>
      <c r="K173" s="50" t="s">
        <v>115</v>
      </c>
      <c r="L173" s="34" t="s">
        <v>1692</v>
      </c>
      <c r="M173" s="36" t="s">
        <v>360</v>
      </c>
      <c r="N173" s="22"/>
      <c r="O173" s="21"/>
      <c r="P173" s="19">
        <f t="shared" si="11"/>
        <v>0</v>
      </c>
      <c r="Q173" s="19">
        <f t="shared" si="12"/>
        <v>0</v>
      </c>
      <c r="R173" s="19">
        <f t="shared" si="13"/>
        <v>13.795</v>
      </c>
      <c r="S173" s="19">
        <f t="shared" si="14"/>
        <v>49.917249999999996</v>
      </c>
    </row>
    <row r="174" spans="2:19">
      <c r="B174" s="20">
        <f t="shared" si="10"/>
        <v>172</v>
      </c>
      <c r="C174" s="66">
        <v>3615</v>
      </c>
      <c r="D174" s="65" t="s">
        <v>2560</v>
      </c>
      <c r="E174" s="45" t="s">
        <v>361</v>
      </c>
      <c r="F174" s="46">
        <v>613</v>
      </c>
      <c r="G174" s="47">
        <f>$F174-438</f>
        <v>175</v>
      </c>
      <c r="H174" s="48" t="s">
        <v>1409</v>
      </c>
      <c r="I174" s="49">
        <v>9.6999999999999993</v>
      </c>
      <c r="J174" s="59" t="s">
        <v>362</v>
      </c>
      <c r="K174" s="50" t="s">
        <v>232</v>
      </c>
      <c r="L174" s="34" t="s">
        <v>1684</v>
      </c>
      <c r="M174" s="36" t="s">
        <v>363</v>
      </c>
      <c r="N174" s="22"/>
      <c r="O174" s="21"/>
      <c r="P174" s="19">
        <f t="shared" si="11"/>
        <v>0</v>
      </c>
      <c r="Q174" s="19">
        <f t="shared" si="12"/>
        <v>0</v>
      </c>
      <c r="R174" s="19">
        <f t="shared" si="13"/>
        <v>16.515550000000001</v>
      </c>
      <c r="S174" s="19">
        <f t="shared" si="14"/>
        <v>49.911533333333331</v>
      </c>
    </row>
    <row r="175" spans="2:19">
      <c r="B175" s="20">
        <f t="shared" si="10"/>
        <v>173</v>
      </c>
      <c r="C175" s="66">
        <v>4686</v>
      </c>
      <c r="D175" s="65" t="s">
        <v>2559</v>
      </c>
      <c r="E175" s="45" t="s">
        <v>364</v>
      </c>
      <c r="F175" s="46">
        <v>612</v>
      </c>
      <c r="G175" s="47">
        <f>$F175-437</f>
        <v>175</v>
      </c>
      <c r="H175" s="48" t="s">
        <v>1410</v>
      </c>
      <c r="I175" s="49">
        <v>10.5</v>
      </c>
      <c r="J175" s="59" t="s">
        <v>365</v>
      </c>
      <c r="K175" s="50" t="s">
        <v>280</v>
      </c>
      <c r="L175" s="34" t="s">
        <v>1688</v>
      </c>
      <c r="M175" s="36" t="s">
        <v>366</v>
      </c>
      <c r="N175" s="22"/>
      <c r="O175" s="21"/>
      <c r="P175" s="19">
        <f t="shared" si="11"/>
        <v>0</v>
      </c>
      <c r="Q175" s="19">
        <f t="shared" si="12"/>
        <v>0</v>
      </c>
      <c r="R175" s="19">
        <f t="shared" si="13"/>
        <v>15.918666666666667</v>
      </c>
      <c r="S175" s="19">
        <f t="shared" si="14"/>
        <v>50.476516666666669</v>
      </c>
    </row>
    <row r="176" spans="2:19">
      <c r="B176" s="20">
        <f t="shared" si="10"/>
        <v>174</v>
      </c>
      <c r="C176" s="66">
        <v>2959</v>
      </c>
      <c r="D176" s="65" t="s">
        <v>2558</v>
      </c>
      <c r="E176" s="45" t="s">
        <v>367</v>
      </c>
      <c r="F176" s="46">
        <v>463</v>
      </c>
      <c r="G176" s="47">
        <f>$F176-288</f>
        <v>175</v>
      </c>
      <c r="H176" s="48" t="s">
        <v>1411</v>
      </c>
      <c r="I176" s="49">
        <v>8</v>
      </c>
      <c r="J176" s="59" t="s">
        <v>282</v>
      </c>
      <c r="K176" s="50" t="s">
        <v>219</v>
      </c>
      <c r="L176" s="34" t="s">
        <v>1689</v>
      </c>
      <c r="M176" s="36" t="s">
        <v>368</v>
      </c>
      <c r="N176" s="22"/>
      <c r="O176" s="21"/>
      <c r="P176" s="19">
        <f t="shared" si="11"/>
        <v>0</v>
      </c>
      <c r="Q176" s="19">
        <f t="shared" si="12"/>
        <v>0</v>
      </c>
      <c r="R176" s="19">
        <f t="shared" si="13"/>
        <v>15.046016666666667</v>
      </c>
      <c r="S176" s="19">
        <f t="shared" si="14"/>
        <v>50.527666666666669</v>
      </c>
    </row>
    <row r="177" spans="2:19">
      <c r="B177" s="20">
        <f t="shared" si="10"/>
        <v>175</v>
      </c>
      <c r="C177" s="66">
        <v>2733</v>
      </c>
      <c r="D177" s="65" t="s">
        <v>2557</v>
      </c>
      <c r="E177" s="45" t="s">
        <v>369</v>
      </c>
      <c r="F177" s="46">
        <v>562</v>
      </c>
      <c r="G177" s="47">
        <f>$F177-388</f>
        <v>174</v>
      </c>
      <c r="H177" s="48" t="s">
        <v>1412</v>
      </c>
      <c r="I177" s="49">
        <v>5</v>
      </c>
      <c r="J177" s="59" t="s">
        <v>264</v>
      </c>
      <c r="K177" s="50" t="s">
        <v>70</v>
      </c>
      <c r="L177" s="34" t="s">
        <v>1691</v>
      </c>
      <c r="M177" s="36" t="s">
        <v>370</v>
      </c>
      <c r="N177" s="22"/>
      <c r="O177" s="21"/>
      <c r="P177" s="19">
        <f t="shared" si="11"/>
        <v>0</v>
      </c>
      <c r="Q177" s="19">
        <f t="shared" si="12"/>
        <v>0</v>
      </c>
      <c r="R177" s="19">
        <f t="shared" si="13"/>
        <v>16.576916666666666</v>
      </c>
      <c r="S177" s="19">
        <f t="shared" si="14"/>
        <v>49.313216666666662</v>
      </c>
    </row>
    <row r="178" spans="2:19">
      <c r="B178" s="20">
        <f t="shared" si="10"/>
        <v>176</v>
      </c>
      <c r="C178" s="66">
        <v>4702</v>
      </c>
      <c r="D178" s="65" t="s">
        <v>2556</v>
      </c>
      <c r="E178" s="51" t="s">
        <v>371</v>
      </c>
      <c r="F178" s="46">
        <v>527</v>
      </c>
      <c r="G178" s="47">
        <f>$F178-353</f>
        <v>174</v>
      </c>
      <c r="H178" s="48" t="s">
        <v>1413</v>
      </c>
      <c r="I178" s="49">
        <v>4.4000000000000004</v>
      </c>
      <c r="J178" s="59" t="s">
        <v>372</v>
      </c>
      <c r="K178" s="50" t="s">
        <v>9</v>
      </c>
      <c r="L178" s="34" t="s">
        <v>1687</v>
      </c>
      <c r="M178" s="36" t="s">
        <v>373</v>
      </c>
      <c r="N178" s="22"/>
      <c r="O178" s="21"/>
      <c r="P178" s="19">
        <f t="shared" si="11"/>
        <v>0</v>
      </c>
      <c r="Q178" s="19">
        <f t="shared" si="12"/>
        <v>0</v>
      </c>
      <c r="R178" s="19">
        <f t="shared" si="13"/>
        <v>14.420866666666667</v>
      </c>
      <c r="S178" s="19">
        <f t="shared" si="14"/>
        <v>50.721266666666672</v>
      </c>
    </row>
    <row r="179" spans="2:19">
      <c r="B179" s="20">
        <f t="shared" si="10"/>
        <v>177</v>
      </c>
      <c r="C179" s="66">
        <v>1578</v>
      </c>
      <c r="D179" s="65" t="s">
        <v>2555</v>
      </c>
      <c r="E179" s="45" t="s">
        <v>374</v>
      </c>
      <c r="F179" s="46">
        <v>982</v>
      </c>
      <c r="G179" s="47">
        <f>$F179-809</f>
        <v>173</v>
      </c>
      <c r="H179" s="48" t="s">
        <v>1290</v>
      </c>
      <c r="I179" s="49">
        <v>3.4</v>
      </c>
      <c r="J179" s="59" t="s">
        <v>375</v>
      </c>
      <c r="K179" s="50" t="s">
        <v>4</v>
      </c>
      <c r="L179" s="34" t="s">
        <v>1683</v>
      </c>
      <c r="M179" s="36" t="s">
        <v>376</v>
      </c>
      <c r="N179" s="22"/>
      <c r="O179" s="21"/>
      <c r="P179" s="19">
        <f t="shared" si="11"/>
        <v>0</v>
      </c>
      <c r="Q179" s="19">
        <f t="shared" si="12"/>
        <v>0</v>
      </c>
      <c r="R179" s="19">
        <f t="shared" si="13"/>
        <v>18.672616666666666</v>
      </c>
      <c r="S179" s="19">
        <f t="shared" si="14"/>
        <v>49.566950000000006</v>
      </c>
    </row>
    <row r="180" spans="2:19">
      <c r="B180" s="20">
        <f t="shared" si="10"/>
        <v>178</v>
      </c>
      <c r="C180" s="66">
        <v>4044</v>
      </c>
      <c r="D180" s="65" t="s">
        <v>2554</v>
      </c>
      <c r="E180" s="45" t="s">
        <v>377</v>
      </c>
      <c r="F180" s="46">
        <v>748</v>
      </c>
      <c r="G180" s="47">
        <f>$F180-575</f>
        <v>173</v>
      </c>
      <c r="H180" s="48" t="s">
        <v>1280</v>
      </c>
      <c r="I180" s="49">
        <v>1.5</v>
      </c>
      <c r="J180" s="59" t="s">
        <v>215</v>
      </c>
      <c r="K180" s="50" t="s">
        <v>19</v>
      </c>
      <c r="L180" s="34" t="s">
        <v>1687</v>
      </c>
      <c r="M180" s="36" t="s">
        <v>378</v>
      </c>
      <c r="N180" s="22"/>
      <c r="O180" s="21"/>
      <c r="P180" s="19">
        <f t="shared" si="11"/>
        <v>0</v>
      </c>
      <c r="Q180" s="19">
        <f t="shared" si="12"/>
        <v>0</v>
      </c>
      <c r="R180" s="19">
        <f t="shared" si="13"/>
        <v>14.923633333333333</v>
      </c>
      <c r="S180" s="19">
        <f t="shared" si="14"/>
        <v>50.790316666666662</v>
      </c>
    </row>
    <row r="181" spans="2:19">
      <c r="B181" s="20">
        <f t="shared" si="10"/>
        <v>179</v>
      </c>
      <c r="C181" s="66">
        <v>4703</v>
      </c>
      <c r="D181" s="65" t="s">
        <v>2553</v>
      </c>
      <c r="E181" s="45" t="s">
        <v>297</v>
      </c>
      <c r="F181" s="46">
        <v>545</v>
      </c>
      <c r="G181" s="47">
        <f>$F181-372</f>
        <v>173</v>
      </c>
      <c r="H181" s="48" t="s">
        <v>1414</v>
      </c>
      <c r="I181" s="49">
        <v>6.6</v>
      </c>
      <c r="J181" s="59" t="s">
        <v>246</v>
      </c>
      <c r="K181" s="50" t="s">
        <v>379</v>
      </c>
      <c r="L181" s="34" t="s">
        <v>1681</v>
      </c>
      <c r="M181" s="36" t="s">
        <v>380</v>
      </c>
      <c r="N181" s="22"/>
      <c r="O181" s="21"/>
      <c r="P181" s="19">
        <f t="shared" si="11"/>
        <v>0</v>
      </c>
      <c r="Q181" s="19">
        <f t="shared" si="12"/>
        <v>0</v>
      </c>
      <c r="R181" s="19">
        <f t="shared" si="13"/>
        <v>14.645733333333332</v>
      </c>
      <c r="S181" s="19">
        <f t="shared" si="14"/>
        <v>50.928449999999998</v>
      </c>
    </row>
    <row r="182" spans="2:19">
      <c r="B182" s="20">
        <f t="shared" si="10"/>
        <v>180</v>
      </c>
      <c r="C182" s="66">
        <v>2799</v>
      </c>
      <c r="D182" s="65" t="s">
        <v>2552</v>
      </c>
      <c r="E182" s="45" t="s">
        <v>381</v>
      </c>
      <c r="F182" s="46">
        <v>470</v>
      </c>
      <c r="G182" s="47">
        <f>$F182-297</f>
        <v>173</v>
      </c>
      <c r="H182" s="48" t="s">
        <v>1279</v>
      </c>
      <c r="I182" s="49">
        <v>2.2999999999999998</v>
      </c>
      <c r="J182" s="59" t="s">
        <v>382</v>
      </c>
      <c r="K182" s="50" t="s">
        <v>383</v>
      </c>
      <c r="L182" s="34" t="s">
        <v>1691</v>
      </c>
      <c r="M182" s="36" t="s">
        <v>384</v>
      </c>
      <c r="N182" s="22"/>
      <c r="O182" s="21"/>
      <c r="P182" s="19">
        <f t="shared" si="11"/>
        <v>0</v>
      </c>
      <c r="Q182" s="19">
        <f t="shared" si="12"/>
        <v>0</v>
      </c>
      <c r="R182" s="19">
        <f t="shared" si="13"/>
        <v>16.414749999999998</v>
      </c>
      <c r="S182" s="19">
        <f t="shared" si="14"/>
        <v>49.358683333333332</v>
      </c>
    </row>
    <row r="183" spans="2:19">
      <c r="B183" s="20">
        <f t="shared" si="10"/>
        <v>181</v>
      </c>
      <c r="C183" s="66">
        <v>4008</v>
      </c>
      <c r="D183" s="65" t="s">
        <v>2551</v>
      </c>
      <c r="E183" s="45" t="s">
        <v>385</v>
      </c>
      <c r="F183" s="46">
        <v>436</v>
      </c>
      <c r="G183" s="47">
        <f>$F183-263</f>
        <v>173</v>
      </c>
      <c r="H183" s="48" t="s">
        <v>1415</v>
      </c>
      <c r="I183" s="49">
        <v>2</v>
      </c>
      <c r="J183" s="59" t="s">
        <v>386</v>
      </c>
      <c r="K183" s="50" t="s">
        <v>9</v>
      </c>
      <c r="L183" s="34" t="s">
        <v>1681</v>
      </c>
      <c r="M183" s="36" t="s">
        <v>387</v>
      </c>
      <c r="N183" s="22"/>
      <c r="O183" s="21"/>
      <c r="P183" s="19">
        <f t="shared" si="11"/>
        <v>0</v>
      </c>
      <c r="Q183" s="19">
        <f t="shared" si="12"/>
        <v>0</v>
      </c>
      <c r="R183" s="19">
        <f t="shared" si="13"/>
        <v>13.726100000000001</v>
      </c>
      <c r="S183" s="19">
        <f t="shared" si="14"/>
        <v>50.537633333333332</v>
      </c>
    </row>
    <row r="184" spans="2:19">
      <c r="B184" s="20">
        <f t="shared" si="10"/>
        <v>182</v>
      </c>
      <c r="C184" s="66">
        <v>3319</v>
      </c>
      <c r="D184" s="65" t="s">
        <v>2550</v>
      </c>
      <c r="E184" s="45" t="s">
        <v>388</v>
      </c>
      <c r="F184" s="46">
        <v>514</v>
      </c>
      <c r="G184" s="47">
        <f>$F184-343</f>
        <v>171</v>
      </c>
      <c r="H184" s="48" t="s">
        <v>1417</v>
      </c>
      <c r="I184" s="49">
        <v>3.9</v>
      </c>
      <c r="J184" s="59" t="s">
        <v>58</v>
      </c>
      <c r="K184" s="50" t="s">
        <v>60</v>
      </c>
      <c r="L184" s="34" t="s">
        <v>1687</v>
      </c>
      <c r="M184" s="36" t="s">
        <v>389</v>
      </c>
      <c r="N184" s="22"/>
      <c r="O184" s="21"/>
      <c r="P184" s="19">
        <f t="shared" si="11"/>
        <v>0</v>
      </c>
      <c r="Q184" s="19">
        <f t="shared" si="12"/>
        <v>0</v>
      </c>
      <c r="R184" s="19">
        <f t="shared" si="13"/>
        <v>14.827333333333334</v>
      </c>
      <c r="S184" s="19">
        <f t="shared" si="14"/>
        <v>50.676666666666662</v>
      </c>
    </row>
    <row r="185" spans="2:19">
      <c r="B185" s="20">
        <f t="shared" si="10"/>
        <v>183</v>
      </c>
      <c r="C185" s="66">
        <v>4385</v>
      </c>
      <c r="D185" s="65" t="s">
        <v>2549</v>
      </c>
      <c r="E185" s="45" t="s">
        <v>390</v>
      </c>
      <c r="F185" s="46">
        <v>495</v>
      </c>
      <c r="G185" s="47">
        <f>$F185-324</f>
        <v>171</v>
      </c>
      <c r="H185" s="48" t="s">
        <v>1418</v>
      </c>
      <c r="I185" s="49">
        <v>8.5</v>
      </c>
      <c r="J185" s="59" t="s">
        <v>111</v>
      </c>
      <c r="K185" s="50" t="s">
        <v>60</v>
      </c>
      <c r="L185" s="34" t="s">
        <v>1687</v>
      </c>
      <c r="M185" s="36" t="s">
        <v>391</v>
      </c>
      <c r="N185" s="22"/>
      <c r="O185" s="21"/>
      <c r="P185" s="19">
        <f t="shared" si="11"/>
        <v>0</v>
      </c>
      <c r="Q185" s="19">
        <f t="shared" si="12"/>
        <v>0</v>
      </c>
      <c r="R185" s="19">
        <f t="shared" si="13"/>
        <v>14.577933333333332</v>
      </c>
      <c r="S185" s="19">
        <f t="shared" si="14"/>
        <v>50.583550000000002</v>
      </c>
    </row>
    <row r="186" spans="2:19">
      <c r="B186" s="20">
        <f t="shared" si="10"/>
        <v>184</v>
      </c>
      <c r="C186" s="66">
        <v>36</v>
      </c>
      <c r="D186" s="65" t="s">
        <v>2548</v>
      </c>
      <c r="E186" s="45" t="s">
        <v>1733</v>
      </c>
      <c r="F186" s="46">
        <v>1555</v>
      </c>
      <c r="G186" s="47">
        <f>$F186-1385</f>
        <v>170</v>
      </c>
      <c r="H186" s="48" t="s">
        <v>1831</v>
      </c>
      <c r="I186" s="49">
        <v>4.2</v>
      </c>
      <c r="J186" s="59" t="s">
        <v>1732</v>
      </c>
      <c r="K186" s="50" t="s">
        <v>1</v>
      </c>
      <c r="L186" s="34" t="s">
        <v>1688</v>
      </c>
      <c r="M186" s="36" t="s">
        <v>1938</v>
      </c>
      <c r="N186" s="22"/>
      <c r="O186" s="21"/>
      <c r="P186" s="19">
        <f t="shared" si="11"/>
        <v>0</v>
      </c>
      <c r="Q186" s="19">
        <f t="shared" si="12"/>
        <v>0</v>
      </c>
      <c r="R186" s="19">
        <f t="shared" si="13"/>
        <v>15.68235</v>
      </c>
      <c r="S186" s="19">
        <f t="shared" si="14"/>
        <v>50.727716666666666</v>
      </c>
    </row>
    <row r="187" spans="2:19">
      <c r="B187" s="20">
        <f t="shared" si="10"/>
        <v>185</v>
      </c>
      <c r="C187" s="66">
        <v>5402</v>
      </c>
      <c r="D187" s="65" t="s">
        <v>2547</v>
      </c>
      <c r="E187" s="51" t="s">
        <v>582</v>
      </c>
      <c r="F187" s="46">
        <v>875</v>
      </c>
      <c r="G187" s="47">
        <f>$F187-705</f>
        <v>170</v>
      </c>
      <c r="H187" s="48" t="s">
        <v>1416</v>
      </c>
      <c r="I187" s="49">
        <v>2.8</v>
      </c>
      <c r="J187" s="59" t="s">
        <v>1701</v>
      </c>
      <c r="K187" s="50" t="s">
        <v>123</v>
      </c>
      <c r="L187" s="34" t="s">
        <v>1683</v>
      </c>
      <c r="M187" s="36" t="s">
        <v>1702</v>
      </c>
      <c r="N187" s="22"/>
      <c r="O187" s="21"/>
      <c r="P187" s="19">
        <f t="shared" si="11"/>
        <v>0</v>
      </c>
      <c r="Q187" s="19">
        <f t="shared" si="12"/>
        <v>0</v>
      </c>
      <c r="R187" s="19">
        <f t="shared" si="13"/>
        <v>17.389700000000001</v>
      </c>
      <c r="S187" s="19">
        <f t="shared" si="14"/>
        <v>50.155433333333335</v>
      </c>
    </row>
    <row r="188" spans="2:19">
      <c r="B188" s="20">
        <f t="shared" si="10"/>
        <v>186</v>
      </c>
      <c r="C188" s="66">
        <v>4705</v>
      </c>
      <c r="D188" s="65" t="s">
        <v>2546</v>
      </c>
      <c r="E188" s="51" t="s">
        <v>372</v>
      </c>
      <c r="F188" s="46">
        <v>704</v>
      </c>
      <c r="G188" s="47">
        <f>$F188-534</f>
        <v>170</v>
      </c>
      <c r="H188" s="48" t="s">
        <v>1420</v>
      </c>
      <c r="I188" s="49">
        <v>12</v>
      </c>
      <c r="J188" s="59" t="s">
        <v>393</v>
      </c>
      <c r="K188" s="50" t="s">
        <v>394</v>
      </c>
      <c r="L188" s="34" t="s">
        <v>1692</v>
      </c>
      <c r="M188" s="36" t="s">
        <v>395</v>
      </c>
      <c r="N188" s="22"/>
      <c r="O188" s="21"/>
      <c r="P188" s="19">
        <f t="shared" si="11"/>
        <v>0</v>
      </c>
      <c r="Q188" s="19">
        <f t="shared" si="12"/>
        <v>0</v>
      </c>
      <c r="R188" s="19">
        <f t="shared" si="13"/>
        <v>12.855483333333334</v>
      </c>
      <c r="S188" s="19">
        <f t="shared" si="14"/>
        <v>49.810566666666666</v>
      </c>
    </row>
    <row r="189" spans="2:19">
      <c r="B189" s="20">
        <f t="shared" si="10"/>
        <v>187</v>
      </c>
      <c r="C189" s="66">
        <v>4706</v>
      </c>
      <c r="D189" s="65" t="s">
        <v>2545</v>
      </c>
      <c r="E189" s="45" t="s">
        <v>396</v>
      </c>
      <c r="F189" s="46">
        <v>593</v>
      </c>
      <c r="G189" s="47">
        <f>$F189-423</f>
        <v>170</v>
      </c>
      <c r="H189" s="48" t="s">
        <v>1421</v>
      </c>
      <c r="I189" s="49">
        <v>1.4</v>
      </c>
      <c r="J189" s="59" t="s">
        <v>397</v>
      </c>
      <c r="K189" s="50" t="s">
        <v>103</v>
      </c>
      <c r="L189" s="34" t="s">
        <v>1681</v>
      </c>
      <c r="M189" s="36" t="s">
        <v>398</v>
      </c>
      <c r="N189" s="22"/>
      <c r="O189" s="21"/>
      <c r="P189" s="19">
        <f t="shared" si="11"/>
        <v>0</v>
      </c>
      <c r="Q189" s="19">
        <f t="shared" si="12"/>
        <v>0</v>
      </c>
      <c r="R189" s="19">
        <f t="shared" si="13"/>
        <v>13.238349999999999</v>
      </c>
      <c r="S189" s="19">
        <f t="shared" si="14"/>
        <v>50.358866666666671</v>
      </c>
    </row>
    <row r="190" spans="2:19">
      <c r="B190" s="20">
        <f t="shared" si="10"/>
        <v>188</v>
      </c>
      <c r="C190" s="66">
        <v>4707</v>
      </c>
      <c r="D190" s="65" t="s">
        <v>2544</v>
      </c>
      <c r="E190" s="51" t="s">
        <v>399</v>
      </c>
      <c r="F190" s="46">
        <v>553</v>
      </c>
      <c r="G190" s="47">
        <f>$F190-383</f>
        <v>170</v>
      </c>
      <c r="H190" s="48" t="s">
        <v>1279</v>
      </c>
      <c r="I190" s="49">
        <v>4.5</v>
      </c>
      <c r="J190" s="59" t="s">
        <v>400</v>
      </c>
      <c r="K190" s="50" t="s">
        <v>333</v>
      </c>
      <c r="L190" s="34" t="s">
        <v>1684</v>
      </c>
      <c r="M190" s="36" t="s">
        <v>401</v>
      </c>
      <c r="N190" s="22"/>
      <c r="O190" s="21"/>
      <c r="P190" s="19">
        <f t="shared" si="11"/>
        <v>0</v>
      </c>
      <c r="Q190" s="19">
        <f t="shared" si="12"/>
        <v>0</v>
      </c>
      <c r="R190" s="19">
        <f t="shared" si="13"/>
        <v>16.680950000000003</v>
      </c>
      <c r="S190" s="19">
        <f t="shared" si="14"/>
        <v>49.775466666666667</v>
      </c>
    </row>
    <row r="191" spans="2:19">
      <c r="B191" s="20">
        <f t="shared" si="10"/>
        <v>189</v>
      </c>
      <c r="C191" s="66">
        <v>4291</v>
      </c>
      <c r="D191" s="65" t="s">
        <v>2543</v>
      </c>
      <c r="E191" s="45" t="s">
        <v>402</v>
      </c>
      <c r="F191" s="46">
        <v>518</v>
      </c>
      <c r="G191" s="47">
        <f>$F191-348</f>
        <v>170</v>
      </c>
      <c r="H191" s="48" t="s">
        <v>1422</v>
      </c>
      <c r="I191" s="49">
        <v>11.1</v>
      </c>
      <c r="J191" s="59" t="s">
        <v>105</v>
      </c>
      <c r="K191" s="50" t="s">
        <v>403</v>
      </c>
      <c r="L191" s="34" t="s">
        <v>1691</v>
      </c>
      <c r="M191" s="36" t="s">
        <v>404</v>
      </c>
      <c r="N191" s="22"/>
      <c r="O191" s="21"/>
      <c r="P191" s="19">
        <f t="shared" si="11"/>
        <v>0</v>
      </c>
      <c r="Q191" s="19">
        <f t="shared" si="12"/>
        <v>0</v>
      </c>
      <c r="R191" s="19">
        <f t="shared" si="13"/>
        <v>17.121166666666667</v>
      </c>
      <c r="S191" s="19">
        <f t="shared" si="14"/>
        <v>49.201000000000001</v>
      </c>
    </row>
    <row r="192" spans="2:19">
      <c r="B192" s="20">
        <f t="shared" si="10"/>
        <v>190</v>
      </c>
      <c r="C192" s="66">
        <v>4708</v>
      </c>
      <c r="D192" s="65" t="s">
        <v>2542</v>
      </c>
      <c r="E192" s="45" t="s">
        <v>1678</v>
      </c>
      <c r="F192" s="46">
        <v>499</v>
      </c>
      <c r="G192" s="47">
        <f>$F192-329</f>
        <v>170</v>
      </c>
      <c r="H192" s="48" t="s">
        <v>1423</v>
      </c>
      <c r="I192" s="49">
        <v>5.6</v>
      </c>
      <c r="J192" s="59" t="s">
        <v>406</v>
      </c>
      <c r="K192" s="50" t="s">
        <v>407</v>
      </c>
      <c r="L192" s="34" t="s">
        <v>1689</v>
      </c>
      <c r="M192" s="36" t="s">
        <v>408</v>
      </c>
      <c r="N192" s="22"/>
      <c r="O192" s="21"/>
      <c r="P192" s="19">
        <f t="shared" si="11"/>
        <v>0</v>
      </c>
      <c r="Q192" s="19">
        <f t="shared" si="12"/>
        <v>0</v>
      </c>
      <c r="R192" s="19">
        <f t="shared" si="13"/>
        <v>14.103199999999999</v>
      </c>
      <c r="S192" s="19">
        <f t="shared" si="14"/>
        <v>49.896650000000001</v>
      </c>
    </row>
    <row r="193" spans="2:19">
      <c r="B193" s="20">
        <f t="shared" si="10"/>
        <v>191</v>
      </c>
      <c r="C193" s="66">
        <v>3509</v>
      </c>
      <c r="D193" s="65" t="s">
        <v>2541</v>
      </c>
      <c r="E193" s="45" t="s">
        <v>412</v>
      </c>
      <c r="F193" s="46">
        <v>459</v>
      </c>
      <c r="G193" s="47">
        <f>$F193-289</f>
        <v>170</v>
      </c>
      <c r="H193" s="48" t="s">
        <v>1424</v>
      </c>
      <c r="I193" s="49">
        <v>4</v>
      </c>
      <c r="J193" s="59" t="s">
        <v>413</v>
      </c>
      <c r="K193" s="50" t="s">
        <v>60</v>
      </c>
      <c r="L193" s="34" t="s">
        <v>1687</v>
      </c>
      <c r="M193" s="36" t="s">
        <v>414</v>
      </c>
      <c r="N193" s="22"/>
      <c r="O193" s="21"/>
      <c r="P193" s="19">
        <f t="shared" si="11"/>
        <v>0</v>
      </c>
      <c r="Q193" s="19">
        <f t="shared" si="12"/>
        <v>0</v>
      </c>
      <c r="R193" s="19">
        <f t="shared" si="13"/>
        <v>14.549183333333334</v>
      </c>
      <c r="S193" s="19">
        <f t="shared" si="14"/>
        <v>50.702683333333333</v>
      </c>
    </row>
    <row r="194" spans="2:19">
      <c r="B194" s="20">
        <f t="shared" si="10"/>
        <v>192</v>
      </c>
      <c r="C194" s="66">
        <v>4709</v>
      </c>
      <c r="D194" s="65" t="s">
        <v>2540</v>
      </c>
      <c r="E194" s="45" t="s">
        <v>409</v>
      </c>
      <c r="F194" s="46">
        <v>459.3</v>
      </c>
      <c r="G194" s="47">
        <f>$F194-289</f>
        <v>170.3</v>
      </c>
      <c r="H194" s="48" t="s">
        <v>1275</v>
      </c>
      <c r="I194" s="49">
        <v>2.2999999999999998</v>
      </c>
      <c r="J194" s="59" t="s">
        <v>410</v>
      </c>
      <c r="K194" s="50" t="s">
        <v>9</v>
      </c>
      <c r="L194" s="34" t="s">
        <v>1681</v>
      </c>
      <c r="M194" s="36" t="s">
        <v>411</v>
      </c>
      <c r="N194" s="22"/>
      <c r="O194" s="21"/>
      <c r="P194" s="19">
        <f t="shared" si="11"/>
        <v>0</v>
      </c>
      <c r="Q194" s="19">
        <f t="shared" si="12"/>
        <v>0</v>
      </c>
      <c r="R194" s="19">
        <f t="shared" si="13"/>
        <v>14.0534</v>
      </c>
      <c r="S194" s="19">
        <f t="shared" si="14"/>
        <v>50.584716666666672</v>
      </c>
    </row>
    <row r="195" spans="2:19">
      <c r="B195" s="20">
        <f t="shared" ref="B195:B258" si="15">ROW()-ROW($B$2)</f>
        <v>193</v>
      </c>
      <c r="C195" s="66">
        <v>4710</v>
      </c>
      <c r="D195" s="65" t="s">
        <v>2539</v>
      </c>
      <c r="E195" s="45" t="s">
        <v>415</v>
      </c>
      <c r="F195" s="46">
        <v>413</v>
      </c>
      <c r="G195" s="47">
        <f>$F195-244</f>
        <v>169</v>
      </c>
      <c r="H195" s="48" t="s">
        <v>1425</v>
      </c>
      <c r="I195" s="49">
        <v>6.8</v>
      </c>
      <c r="J195" s="59" t="s">
        <v>226</v>
      </c>
      <c r="K195" s="50" t="s">
        <v>9</v>
      </c>
      <c r="L195" s="34" t="s">
        <v>1681</v>
      </c>
      <c r="M195" s="36" t="s">
        <v>416</v>
      </c>
      <c r="N195" s="22"/>
      <c r="O195" s="21"/>
      <c r="P195" s="19">
        <f t="shared" ref="P195:P258" si="16">IF(R195=0,VALUE(MID(M195,14,2))+VALUE(MID(M195,18,2))/60+VALUE(MID(M195,21,3))/1000/60,0)</f>
        <v>0</v>
      </c>
      <c r="Q195" s="19">
        <f t="shared" ref="Q195:Q258" si="17">IF(R195=0,VALUE(MID(M195,2,2))+VALUE(MID(M195,6,2))/60+VALUE(MID(M195,9,3))/1000/60,0)</f>
        <v>0</v>
      </c>
      <c r="R195" s="19">
        <f t="shared" ref="R195:R258" si="18">IF(N195="",VALUE(MID(M195,14,2))+VALUE(MID(M195,18,2))/60+VALUE(MID(M195,21,3))/1000/60,0)</f>
        <v>13.61725</v>
      </c>
      <c r="S195" s="19">
        <f t="shared" ref="S195:S258" si="19">IF(N195="",VALUE(MID(M195,2,2))+VALUE(MID(M195,6,2))/60+VALUE(MID(M195,9,3))/1000/60,0)</f>
        <v>50.506966666666663</v>
      </c>
    </row>
    <row r="196" spans="2:19">
      <c r="B196" s="20">
        <f t="shared" si="15"/>
        <v>194</v>
      </c>
      <c r="C196" s="66">
        <v>66</v>
      </c>
      <c r="D196" s="65" t="s">
        <v>2538</v>
      </c>
      <c r="E196" s="45" t="s">
        <v>1742</v>
      </c>
      <c r="F196" s="46">
        <v>1353</v>
      </c>
      <c r="G196" s="47">
        <f>$F196-1185</f>
        <v>168</v>
      </c>
      <c r="H196" s="48" t="s">
        <v>1832</v>
      </c>
      <c r="I196" s="49">
        <v>3.9</v>
      </c>
      <c r="J196" s="59" t="s">
        <v>1735</v>
      </c>
      <c r="K196" s="50" t="s">
        <v>2</v>
      </c>
      <c r="L196" s="34" t="s">
        <v>1686</v>
      </c>
      <c r="M196" s="36" t="s">
        <v>1939</v>
      </c>
      <c r="N196" s="22"/>
      <c r="O196" s="21"/>
      <c r="P196" s="19">
        <f t="shared" si="16"/>
        <v>0</v>
      </c>
      <c r="Q196" s="19">
        <f t="shared" si="17"/>
        <v>0</v>
      </c>
      <c r="R196" s="19">
        <f t="shared" si="18"/>
        <v>17.156716666666664</v>
      </c>
      <c r="S196" s="19">
        <f t="shared" si="19"/>
        <v>50.071300000000001</v>
      </c>
    </row>
    <row r="197" spans="2:19">
      <c r="B197" s="20">
        <f t="shared" si="15"/>
        <v>195</v>
      </c>
      <c r="C197" s="66">
        <v>1597</v>
      </c>
      <c r="D197" s="65" t="s">
        <v>2537</v>
      </c>
      <c r="E197" s="45" t="s">
        <v>423</v>
      </c>
      <c r="F197" s="46">
        <v>802</v>
      </c>
      <c r="G197" s="47">
        <f>$F197-634</f>
        <v>168</v>
      </c>
      <c r="H197" s="48" t="s">
        <v>1427</v>
      </c>
      <c r="I197" s="49">
        <v>19.100000000000001</v>
      </c>
      <c r="J197" s="59" t="s">
        <v>424</v>
      </c>
      <c r="K197" s="50" t="s">
        <v>425</v>
      </c>
      <c r="L197" s="34" t="s">
        <v>1683</v>
      </c>
      <c r="M197" s="36" t="s">
        <v>2536</v>
      </c>
      <c r="N197" s="22"/>
      <c r="O197" s="21"/>
      <c r="P197" s="19">
        <f t="shared" si="16"/>
        <v>0</v>
      </c>
      <c r="Q197" s="19">
        <f t="shared" si="17"/>
        <v>0</v>
      </c>
      <c r="R197" s="19">
        <f t="shared" si="18"/>
        <v>17.429300000000001</v>
      </c>
      <c r="S197" s="19">
        <f t="shared" si="19"/>
        <v>49.839416666666672</v>
      </c>
    </row>
    <row r="198" spans="2:19">
      <c r="B198" s="20">
        <f t="shared" si="15"/>
        <v>196</v>
      </c>
      <c r="C198" s="66">
        <v>1876</v>
      </c>
      <c r="D198" s="65" t="s">
        <v>2535</v>
      </c>
      <c r="E198" s="51" t="s">
        <v>419</v>
      </c>
      <c r="F198" s="46">
        <v>850</v>
      </c>
      <c r="G198" s="47">
        <f>$F198-683</f>
        <v>167</v>
      </c>
      <c r="H198" s="48" t="s">
        <v>1976</v>
      </c>
      <c r="I198" s="49">
        <v>5.4</v>
      </c>
      <c r="J198" s="59" t="s">
        <v>149</v>
      </c>
      <c r="K198" s="50" t="s">
        <v>40</v>
      </c>
      <c r="L198" s="34" t="s">
        <v>1686</v>
      </c>
      <c r="M198" s="36" t="s">
        <v>420</v>
      </c>
      <c r="N198" s="22"/>
      <c r="O198" s="21"/>
      <c r="P198" s="19">
        <f t="shared" si="16"/>
        <v>0</v>
      </c>
      <c r="Q198" s="19">
        <f t="shared" si="17"/>
        <v>0</v>
      </c>
      <c r="R198" s="19">
        <f t="shared" si="18"/>
        <v>16.93835</v>
      </c>
      <c r="S198" s="19">
        <f t="shared" si="19"/>
        <v>50.341750000000005</v>
      </c>
    </row>
    <row r="199" spans="2:19">
      <c r="B199" s="20">
        <f t="shared" si="15"/>
        <v>197</v>
      </c>
      <c r="C199" s="66">
        <v>4712</v>
      </c>
      <c r="D199" s="65" t="s">
        <v>2534</v>
      </c>
      <c r="E199" s="51" t="s">
        <v>421</v>
      </c>
      <c r="F199" s="46">
        <v>710</v>
      </c>
      <c r="G199" s="47">
        <f>$F199-543</f>
        <v>167</v>
      </c>
      <c r="H199" s="48" t="s">
        <v>1426</v>
      </c>
      <c r="I199" s="49">
        <v>3.6</v>
      </c>
      <c r="J199" s="59" t="s">
        <v>252</v>
      </c>
      <c r="K199" s="50" t="s">
        <v>159</v>
      </c>
      <c r="L199" s="34" t="s">
        <v>1692</v>
      </c>
      <c r="M199" s="36" t="s">
        <v>422</v>
      </c>
      <c r="N199" s="22"/>
      <c r="O199" s="21"/>
      <c r="P199" s="19">
        <f t="shared" si="16"/>
        <v>0</v>
      </c>
      <c r="Q199" s="19">
        <f t="shared" si="17"/>
        <v>0</v>
      </c>
      <c r="R199" s="19">
        <f t="shared" si="18"/>
        <v>13.053850000000001</v>
      </c>
      <c r="S199" s="19">
        <f t="shared" si="19"/>
        <v>49.438749999999999</v>
      </c>
    </row>
    <row r="200" spans="2:19">
      <c r="B200" s="20">
        <f t="shared" si="15"/>
        <v>198</v>
      </c>
      <c r="C200" s="66">
        <v>188</v>
      </c>
      <c r="D200" s="65" t="s">
        <v>2533</v>
      </c>
      <c r="E200" s="45" t="s">
        <v>1758</v>
      </c>
      <c r="F200" s="46">
        <v>1133</v>
      </c>
      <c r="G200" s="47">
        <f>$F200-967</f>
        <v>166</v>
      </c>
      <c r="H200" s="48" t="s">
        <v>1833</v>
      </c>
      <c r="I200" s="49">
        <v>5</v>
      </c>
      <c r="J200" s="59" t="s">
        <v>1891</v>
      </c>
      <c r="K200" s="50" t="s">
        <v>20</v>
      </c>
      <c r="L200" s="34" t="s">
        <v>1693</v>
      </c>
      <c r="M200" s="36" t="s">
        <v>1940</v>
      </c>
      <c r="N200" s="22"/>
      <c r="O200" s="21"/>
      <c r="P200" s="19">
        <f t="shared" si="16"/>
        <v>0</v>
      </c>
      <c r="Q200" s="19">
        <f t="shared" si="17"/>
        <v>0</v>
      </c>
      <c r="R200" s="19">
        <f t="shared" si="18"/>
        <v>13.728783333333334</v>
      </c>
      <c r="S200" s="19">
        <f t="shared" si="19"/>
        <v>48.935083333333331</v>
      </c>
    </row>
    <row r="201" spans="2:19">
      <c r="B201" s="20">
        <f t="shared" si="15"/>
        <v>199</v>
      </c>
      <c r="C201" s="66">
        <v>4713</v>
      </c>
      <c r="D201" s="65" t="s">
        <v>2532</v>
      </c>
      <c r="E201" s="45" t="s">
        <v>235</v>
      </c>
      <c r="F201" s="46">
        <v>554</v>
      </c>
      <c r="G201" s="47">
        <f>$F201-388</f>
        <v>166</v>
      </c>
      <c r="H201" s="48" t="s">
        <v>270</v>
      </c>
      <c r="I201" s="49">
        <v>4.0999999999999996</v>
      </c>
      <c r="J201" s="59" t="s">
        <v>270</v>
      </c>
      <c r="K201" s="50" t="s">
        <v>60</v>
      </c>
      <c r="L201" s="34" t="s">
        <v>1687</v>
      </c>
      <c r="M201" s="36" t="s">
        <v>426</v>
      </c>
      <c r="N201" s="22"/>
      <c r="O201" s="21"/>
      <c r="P201" s="19">
        <f t="shared" si="16"/>
        <v>0</v>
      </c>
      <c r="Q201" s="19">
        <f t="shared" si="17"/>
        <v>0</v>
      </c>
      <c r="R201" s="19">
        <f t="shared" si="18"/>
        <v>14.632583333333335</v>
      </c>
      <c r="S201" s="19">
        <f t="shared" si="19"/>
        <v>50.74901666666667</v>
      </c>
    </row>
    <row r="202" spans="2:19">
      <c r="B202" s="20">
        <f t="shared" si="15"/>
        <v>200</v>
      </c>
      <c r="C202" s="66">
        <v>4428</v>
      </c>
      <c r="D202" s="65" t="s">
        <v>2531</v>
      </c>
      <c r="E202" s="45" t="s">
        <v>427</v>
      </c>
      <c r="F202" s="46">
        <v>780</v>
      </c>
      <c r="G202" s="47">
        <f>$F202-615</f>
        <v>165</v>
      </c>
      <c r="H202" s="48" t="s">
        <v>1428</v>
      </c>
      <c r="I202" s="49">
        <v>3.7</v>
      </c>
      <c r="J202" s="59" t="s">
        <v>240</v>
      </c>
      <c r="K202" s="50" t="s">
        <v>242</v>
      </c>
      <c r="L202" s="34" t="s">
        <v>1693</v>
      </c>
      <c r="M202" s="36" t="s">
        <v>428</v>
      </c>
      <c r="N202" s="22"/>
      <c r="O202" s="21"/>
      <c r="P202" s="19">
        <f t="shared" si="16"/>
        <v>0</v>
      </c>
      <c r="Q202" s="19">
        <f t="shared" si="17"/>
        <v>0</v>
      </c>
      <c r="R202" s="19">
        <f t="shared" si="18"/>
        <v>14.54</v>
      </c>
      <c r="S202" s="19">
        <f t="shared" si="19"/>
        <v>48.739916666666666</v>
      </c>
    </row>
    <row r="203" spans="2:19">
      <c r="B203" s="20">
        <f t="shared" si="15"/>
        <v>201</v>
      </c>
      <c r="C203" s="66">
        <v>4715</v>
      </c>
      <c r="D203" s="65" t="s">
        <v>2530</v>
      </c>
      <c r="E203" s="51" t="s">
        <v>431</v>
      </c>
      <c r="F203" s="46">
        <v>695</v>
      </c>
      <c r="G203" s="47">
        <f>$F203-531</f>
        <v>164</v>
      </c>
      <c r="H203" s="48" t="s">
        <v>1429</v>
      </c>
      <c r="I203" s="49">
        <v>4.5999999999999996</v>
      </c>
      <c r="J203" s="59" t="s">
        <v>276</v>
      </c>
      <c r="K203" s="50" t="s">
        <v>48</v>
      </c>
      <c r="L203" s="34" t="s">
        <v>1682</v>
      </c>
      <c r="M203" s="36" t="s">
        <v>432</v>
      </c>
      <c r="N203" s="22"/>
      <c r="O203" s="21"/>
      <c r="P203" s="19">
        <f t="shared" si="16"/>
        <v>0</v>
      </c>
      <c r="Q203" s="19">
        <f t="shared" si="17"/>
        <v>0</v>
      </c>
      <c r="R203" s="19">
        <f t="shared" si="18"/>
        <v>17.901416666666666</v>
      </c>
      <c r="S203" s="19">
        <f t="shared" si="19"/>
        <v>49.338166666666666</v>
      </c>
    </row>
    <row r="204" spans="2:19">
      <c r="B204" s="20">
        <f t="shared" si="15"/>
        <v>202</v>
      </c>
      <c r="C204" s="66">
        <v>3277</v>
      </c>
      <c r="D204" s="65" t="s">
        <v>2529</v>
      </c>
      <c r="E204" s="51" t="s">
        <v>433</v>
      </c>
      <c r="F204" s="46">
        <v>692</v>
      </c>
      <c r="G204" s="47">
        <f>$F204-529</f>
        <v>163</v>
      </c>
      <c r="H204" s="48" t="s">
        <v>1430</v>
      </c>
      <c r="I204" s="49">
        <v>3.7</v>
      </c>
      <c r="J204" s="59" t="s">
        <v>434</v>
      </c>
      <c r="K204" s="50" t="s">
        <v>48</v>
      </c>
      <c r="L204" s="34" t="s">
        <v>1682</v>
      </c>
      <c r="M204" s="36" t="s">
        <v>435</v>
      </c>
      <c r="N204" s="22"/>
      <c r="O204" s="21"/>
      <c r="P204" s="19">
        <f t="shared" si="16"/>
        <v>0</v>
      </c>
      <c r="Q204" s="19">
        <f t="shared" si="17"/>
        <v>0</v>
      </c>
      <c r="R204" s="19">
        <f t="shared" si="18"/>
        <v>18.024566666666665</v>
      </c>
      <c r="S204" s="19">
        <f t="shared" si="19"/>
        <v>49.439833333333333</v>
      </c>
    </row>
    <row r="205" spans="2:19">
      <c r="B205" s="20">
        <f t="shared" si="15"/>
        <v>203</v>
      </c>
      <c r="C205" s="66">
        <v>4716</v>
      </c>
      <c r="D205" s="65" t="s">
        <v>2528</v>
      </c>
      <c r="E205" s="45" t="s">
        <v>436</v>
      </c>
      <c r="F205" s="46">
        <v>631</v>
      </c>
      <c r="G205" s="47">
        <f>$F205-468</f>
        <v>163</v>
      </c>
      <c r="H205" s="48" t="s">
        <v>1281</v>
      </c>
      <c r="I205" s="49">
        <v>4.8</v>
      </c>
      <c r="J205" s="59" t="s">
        <v>437</v>
      </c>
      <c r="K205" s="50" t="s">
        <v>42</v>
      </c>
      <c r="L205" s="34" t="s">
        <v>1686</v>
      </c>
      <c r="M205" s="36" t="s">
        <v>438</v>
      </c>
      <c r="N205" s="22"/>
      <c r="O205" s="21"/>
      <c r="P205" s="19">
        <f t="shared" si="16"/>
        <v>0</v>
      </c>
      <c r="Q205" s="19">
        <f t="shared" si="17"/>
        <v>0</v>
      </c>
      <c r="R205" s="19">
        <f t="shared" si="18"/>
        <v>16.934000000000001</v>
      </c>
      <c r="S205" s="19">
        <f t="shared" si="19"/>
        <v>49.970833333333339</v>
      </c>
    </row>
    <row r="206" spans="2:19">
      <c r="B206" s="20">
        <f t="shared" si="15"/>
        <v>204</v>
      </c>
      <c r="C206" s="66">
        <v>2854</v>
      </c>
      <c r="D206" s="65" t="s">
        <v>2527</v>
      </c>
      <c r="E206" s="45" t="s">
        <v>439</v>
      </c>
      <c r="F206" s="46">
        <v>610</v>
      </c>
      <c r="G206" s="47">
        <f>$F206-448</f>
        <v>162</v>
      </c>
      <c r="H206" s="48" t="s">
        <v>1431</v>
      </c>
      <c r="I206" s="49">
        <v>15.5</v>
      </c>
      <c r="J206" s="59" t="s">
        <v>440</v>
      </c>
      <c r="K206" s="50" t="s">
        <v>379</v>
      </c>
      <c r="L206" s="34" t="s">
        <v>1681</v>
      </c>
      <c r="M206" s="36" t="s">
        <v>441</v>
      </c>
      <c r="N206" s="22"/>
      <c r="O206" s="21"/>
      <c r="P206" s="19">
        <f t="shared" si="16"/>
        <v>0</v>
      </c>
      <c r="Q206" s="19">
        <f t="shared" si="17"/>
        <v>0</v>
      </c>
      <c r="R206" s="19">
        <f t="shared" si="18"/>
        <v>14.42615</v>
      </c>
      <c r="S206" s="19">
        <f t="shared" si="19"/>
        <v>50.975566666666666</v>
      </c>
    </row>
    <row r="207" spans="2:19">
      <c r="B207" s="20">
        <f t="shared" si="15"/>
        <v>205</v>
      </c>
      <c r="C207" s="66">
        <v>4717</v>
      </c>
      <c r="D207" s="65" t="s">
        <v>2526</v>
      </c>
      <c r="E207" s="45" t="s">
        <v>442</v>
      </c>
      <c r="F207" s="46">
        <v>739</v>
      </c>
      <c r="G207" s="47">
        <f>$F207-578</f>
        <v>161</v>
      </c>
      <c r="H207" s="48" t="s">
        <v>1282</v>
      </c>
      <c r="I207" s="49">
        <v>5.8</v>
      </c>
      <c r="J207" s="59" t="s">
        <v>443</v>
      </c>
      <c r="K207" s="50" t="s">
        <v>444</v>
      </c>
      <c r="L207" s="34" t="s">
        <v>1692</v>
      </c>
      <c r="M207" s="36" t="s">
        <v>445</v>
      </c>
      <c r="N207" s="22"/>
      <c r="O207" s="21"/>
      <c r="P207" s="19">
        <f t="shared" si="16"/>
        <v>0</v>
      </c>
      <c r="Q207" s="19">
        <f t="shared" si="17"/>
        <v>0</v>
      </c>
      <c r="R207" s="19">
        <f t="shared" si="18"/>
        <v>13.069833333333333</v>
      </c>
      <c r="S207" s="19">
        <f t="shared" si="19"/>
        <v>49.322450000000003</v>
      </c>
    </row>
    <row r="208" spans="2:19">
      <c r="B208" s="20">
        <f t="shared" si="15"/>
        <v>206</v>
      </c>
      <c r="C208" s="66">
        <v>3551</v>
      </c>
      <c r="D208" s="65" t="s">
        <v>2525</v>
      </c>
      <c r="E208" s="45" t="s">
        <v>446</v>
      </c>
      <c r="F208" s="46">
        <v>709</v>
      </c>
      <c r="G208" s="47">
        <f>$F208-548</f>
        <v>161</v>
      </c>
      <c r="H208" s="48" t="s">
        <v>1283</v>
      </c>
      <c r="I208" s="49">
        <v>1.8</v>
      </c>
      <c r="J208" s="59" t="s">
        <v>447</v>
      </c>
      <c r="K208" s="50" t="s">
        <v>84</v>
      </c>
      <c r="L208" s="34" t="s">
        <v>1683</v>
      </c>
      <c r="M208" s="36" t="s">
        <v>448</v>
      </c>
      <c r="N208" s="22"/>
      <c r="O208" s="21"/>
      <c r="P208" s="19">
        <f t="shared" si="16"/>
        <v>0</v>
      </c>
      <c r="Q208" s="19">
        <f t="shared" si="17"/>
        <v>0</v>
      </c>
      <c r="R208" s="19">
        <f t="shared" si="18"/>
        <v>18.750450000000001</v>
      </c>
      <c r="S208" s="19">
        <f t="shared" si="19"/>
        <v>49.676816666666667</v>
      </c>
    </row>
    <row r="209" spans="2:19">
      <c r="B209" s="20">
        <f t="shared" si="15"/>
        <v>207</v>
      </c>
      <c r="C209" s="66">
        <v>264</v>
      </c>
      <c r="D209" s="65" t="s">
        <v>2524</v>
      </c>
      <c r="E209" s="45" t="s">
        <v>1775</v>
      </c>
      <c r="F209" s="46">
        <v>1068</v>
      </c>
      <c r="G209" s="47">
        <f>$F209-908</f>
        <v>160</v>
      </c>
      <c r="H209" s="48" t="s">
        <v>1834</v>
      </c>
      <c r="I209" s="49">
        <v>3.5</v>
      </c>
      <c r="J209" s="59" t="s">
        <v>2523</v>
      </c>
      <c r="K209" s="50" t="s">
        <v>20</v>
      </c>
      <c r="L209" s="34" t="s">
        <v>1693</v>
      </c>
      <c r="M209" s="36" t="s">
        <v>1941</v>
      </c>
      <c r="N209" s="22"/>
      <c r="O209" s="21"/>
      <c r="P209" s="19">
        <f t="shared" si="16"/>
        <v>0</v>
      </c>
      <c r="Q209" s="19">
        <f t="shared" si="17"/>
        <v>0</v>
      </c>
      <c r="R209" s="19">
        <f t="shared" si="18"/>
        <v>13.882066666666667</v>
      </c>
      <c r="S209" s="19">
        <f t="shared" si="19"/>
        <v>48.828900000000004</v>
      </c>
    </row>
    <row r="210" spans="2:19">
      <c r="B210" s="20">
        <f t="shared" si="15"/>
        <v>208</v>
      </c>
      <c r="C210" s="66">
        <v>4718</v>
      </c>
      <c r="D210" s="65" t="s">
        <v>2522</v>
      </c>
      <c r="E210" s="51" t="s">
        <v>449</v>
      </c>
      <c r="F210" s="46">
        <v>778</v>
      </c>
      <c r="G210" s="47">
        <f>$F210-618</f>
        <v>160</v>
      </c>
      <c r="H210" s="48" t="s">
        <v>1432</v>
      </c>
      <c r="I210" s="49">
        <v>3.4</v>
      </c>
      <c r="J210" s="59" t="s">
        <v>417</v>
      </c>
      <c r="K210" s="50" t="s">
        <v>42</v>
      </c>
      <c r="L210" s="34" t="s">
        <v>1686</v>
      </c>
      <c r="M210" s="36" t="s">
        <v>450</v>
      </c>
      <c r="N210" s="22"/>
      <c r="O210" s="21"/>
      <c r="P210" s="19">
        <f t="shared" si="16"/>
        <v>0</v>
      </c>
      <c r="Q210" s="19">
        <f t="shared" si="17"/>
        <v>0</v>
      </c>
      <c r="R210" s="19">
        <f t="shared" si="18"/>
        <v>17.071616666666667</v>
      </c>
      <c r="S210" s="19">
        <f t="shared" si="19"/>
        <v>49.994183333333332</v>
      </c>
    </row>
    <row r="211" spans="2:19">
      <c r="B211" s="20">
        <f t="shared" si="15"/>
        <v>209</v>
      </c>
      <c r="C211" s="66">
        <v>1698</v>
      </c>
      <c r="D211" s="65" t="s">
        <v>2521</v>
      </c>
      <c r="E211" s="45" t="s">
        <v>451</v>
      </c>
      <c r="F211" s="46">
        <v>693</v>
      </c>
      <c r="G211" s="47">
        <f>$F211-533</f>
        <v>160</v>
      </c>
      <c r="H211" s="48" t="s">
        <v>1273</v>
      </c>
      <c r="I211" s="49">
        <v>3.1</v>
      </c>
      <c r="J211" s="59" t="s">
        <v>73</v>
      </c>
      <c r="K211" s="50" t="s">
        <v>53</v>
      </c>
      <c r="L211" s="34" t="s">
        <v>1681</v>
      </c>
      <c r="M211" s="36" t="s">
        <v>452</v>
      </c>
      <c r="N211" s="22"/>
      <c r="O211" s="21"/>
      <c r="P211" s="19">
        <f t="shared" si="16"/>
        <v>0</v>
      </c>
      <c r="Q211" s="19">
        <f t="shared" si="17"/>
        <v>0</v>
      </c>
      <c r="R211" s="19">
        <f t="shared" si="18"/>
        <v>14.500833333333333</v>
      </c>
      <c r="S211" s="19">
        <f t="shared" si="19"/>
        <v>50.825683333333338</v>
      </c>
    </row>
    <row r="212" spans="2:19">
      <c r="B212" s="20">
        <f t="shared" si="15"/>
        <v>210</v>
      </c>
      <c r="C212" s="66">
        <v>4087</v>
      </c>
      <c r="D212" s="65" t="s">
        <v>2520</v>
      </c>
      <c r="E212" s="51" t="s">
        <v>453</v>
      </c>
      <c r="F212" s="46">
        <v>568</v>
      </c>
      <c r="G212" s="47">
        <f>$F212-408</f>
        <v>160</v>
      </c>
      <c r="H212" s="48" t="s">
        <v>1433</v>
      </c>
      <c r="I212" s="49">
        <v>3.4</v>
      </c>
      <c r="J212" s="59" t="s">
        <v>454</v>
      </c>
      <c r="K212" s="50" t="s">
        <v>159</v>
      </c>
      <c r="L212" s="34" t="s">
        <v>1692</v>
      </c>
      <c r="M212" s="36" t="s">
        <v>455</v>
      </c>
      <c r="N212" s="22"/>
      <c r="O212" s="21"/>
      <c r="P212" s="19">
        <f t="shared" si="16"/>
        <v>0</v>
      </c>
      <c r="Q212" s="19">
        <f t="shared" si="17"/>
        <v>0</v>
      </c>
      <c r="R212" s="19">
        <f t="shared" si="18"/>
        <v>13.269766666666667</v>
      </c>
      <c r="S212" s="19">
        <f t="shared" si="19"/>
        <v>49.427483333333328</v>
      </c>
    </row>
    <row r="213" spans="2:19">
      <c r="B213" s="20">
        <f t="shared" si="15"/>
        <v>211</v>
      </c>
      <c r="C213" s="66">
        <v>3138</v>
      </c>
      <c r="D213" s="65" t="s">
        <v>2519</v>
      </c>
      <c r="E213" s="51" t="s">
        <v>456</v>
      </c>
      <c r="F213" s="46">
        <v>543</v>
      </c>
      <c r="G213" s="47">
        <f>$F213-383</f>
        <v>160</v>
      </c>
      <c r="H213" s="48" t="s">
        <v>1279</v>
      </c>
      <c r="I213" s="49">
        <v>2</v>
      </c>
      <c r="J213" s="59" t="s">
        <v>100</v>
      </c>
      <c r="K213" s="50" t="s">
        <v>23</v>
      </c>
      <c r="L213" s="34" t="s">
        <v>1683</v>
      </c>
      <c r="M213" s="36" t="s">
        <v>457</v>
      </c>
      <c r="N213" s="22"/>
      <c r="O213" s="21"/>
      <c r="P213" s="19">
        <f t="shared" si="16"/>
        <v>0</v>
      </c>
      <c r="Q213" s="19">
        <f t="shared" si="17"/>
        <v>0</v>
      </c>
      <c r="R213" s="19">
        <f t="shared" si="18"/>
        <v>18.201466666666665</v>
      </c>
      <c r="S213" s="19">
        <f t="shared" si="19"/>
        <v>49.581083333333339</v>
      </c>
    </row>
    <row r="214" spans="2:19">
      <c r="B214" s="20">
        <f t="shared" si="15"/>
        <v>212</v>
      </c>
      <c r="C214" s="66">
        <v>4719</v>
      </c>
      <c r="D214" s="65" t="s">
        <v>2518</v>
      </c>
      <c r="E214" s="51" t="s">
        <v>458</v>
      </c>
      <c r="F214" s="46">
        <v>479</v>
      </c>
      <c r="G214" s="47">
        <f>$F214-319</f>
        <v>160</v>
      </c>
      <c r="H214" s="48" t="s">
        <v>1434</v>
      </c>
      <c r="I214" s="49">
        <v>7.3</v>
      </c>
      <c r="J214" s="59" t="s">
        <v>2517</v>
      </c>
      <c r="K214" s="50" t="s">
        <v>23</v>
      </c>
      <c r="L214" s="34" t="s">
        <v>1686</v>
      </c>
      <c r="M214" s="36" t="s">
        <v>459</v>
      </c>
      <c r="N214" s="22"/>
      <c r="O214" s="21"/>
      <c r="P214" s="19">
        <f t="shared" si="16"/>
        <v>0</v>
      </c>
      <c r="Q214" s="19">
        <f t="shared" si="17"/>
        <v>0</v>
      </c>
      <c r="R214" s="19">
        <f t="shared" si="18"/>
        <v>17.677966666666666</v>
      </c>
      <c r="S214" s="19">
        <f t="shared" si="19"/>
        <v>49.514433333333336</v>
      </c>
    </row>
    <row r="215" spans="2:19">
      <c r="B215" s="20">
        <f t="shared" si="15"/>
        <v>213</v>
      </c>
      <c r="C215" s="66">
        <v>4457</v>
      </c>
      <c r="D215" s="65" t="s">
        <v>2516</v>
      </c>
      <c r="E215" s="45" t="s">
        <v>661</v>
      </c>
      <c r="F215" s="46">
        <v>466</v>
      </c>
      <c r="G215" s="47">
        <f>$F215-306</f>
        <v>160</v>
      </c>
      <c r="H215" s="48" t="s">
        <v>1495</v>
      </c>
      <c r="I215" s="49">
        <v>4.5999999999999996</v>
      </c>
      <c r="J215" s="59" t="s">
        <v>295</v>
      </c>
      <c r="K215" s="50" t="s">
        <v>60</v>
      </c>
      <c r="L215" s="34" t="s">
        <v>1687</v>
      </c>
      <c r="M215" s="36" t="s">
        <v>2515</v>
      </c>
      <c r="N215" s="22"/>
      <c r="O215" s="21"/>
      <c r="P215" s="19">
        <f t="shared" si="16"/>
        <v>0</v>
      </c>
      <c r="Q215" s="19">
        <f t="shared" si="17"/>
        <v>0</v>
      </c>
      <c r="R215" s="19">
        <f t="shared" si="18"/>
        <v>14.6463</v>
      </c>
      <c r="S215" s="19">
        <f t="shared" si="19"/>
        <v>50.538449999999997</v>
      </c>
    </row>
    <row r="216" spans="2:19">
      <c r="B216" s="20">
        <f t="shared" si="15"/>
        <v>214</v>
      </c>
      <c r="C216" s="66">
        <v>4720</v>
      </c>
      <c r="D216" s="65" t="s">
        <v>2514</v>
      </c>
      <c r="E216" s="45" t="s">
        <v>460</v>
      </c>
      <c r="F216" s="46">
        <v>546</v>
      </c>
      <c r="G216" s="47">
        <f>$F216-387</f>
        <v>159</v>
      </c>
      <c r="H216" s="48" t="s">
        <v>1435</v>
      </c>
      <c r="I216" s="49">
        <v>5.6</v>
      </c>
      <c r="J216" s="59" t="s">
        <v>461</v>
      </c>
      <c r="K216" s="50" t="s">
        <v>232</v>
      </c>
      <c r="L216" s="34" t="s">
        <v>1684</v>
      </c>
      <c r="M216" s="36" t="s">
        <v>462</v>
      </c>
      <c r="N216" s="22"/>
      <c r="O216" s="21"/>
      <c r="P216" s="19">
        <f t="shared" si="16"/>
        <v>0</v>
      </c>
      <c r="Q216" s="19">
        <f t="shared" si="17"/>
        <v>0</v>
      </c>
      <c r="R216" s="19">
        <f t="shared" si="18"/>
        <v>16.348716666666665</v>
      </c>
      <c r="S216" s="19">
        <f t="shared" si="19"/>
        <v>50.008850000000002</v>
      </c>
    </row>
    <row r="217" spans="2:19">
      <c r="B217" s="20">
        <f t="shared" si="15"/>
        <v>215</v>
      </c>
      <c r="C217" s="66">
        <v>258</v>
      </c>
      <c r="D217" s="65" t="s">
        <v>2513</v>
      </c>
      <c r="E217" s="45" t="s">
        <v>540</v>
      </c>
      <c r="F217" s="46">
        <v>1072.5999999999999</v>
      </c>
      <c r="G217" s="47">
        <f>$F217-917</f>
        <v>155.59999999999991</v>
      </c>
      <c r="H217" s="48" t="s">
        <v>1840</v>
      </c>
      <c r="I217" s="49">
        <v>4.0999999999999996</v>
      </c>
      <c r="J217" s="59" t="s">
        <v>1894</v>
      </c>
      <c r="K217" s="50" t="s">
        <v>220</v>
      </c>
      <c r="L217" s="34" t="s">
        <v>1693</v>
      </c>
      <c r="M217" s="36" t="s">
        <v>1947</v>
      </c>
      <c r="N217" s="22"/>
      <c r="O217" s="21"/>
      <c r="P217" s="19">
        <f t="shared" si="16"/>
        <v>0</v>
      </c>
      <c r="Q217" s="19">
        <f t="shared" si="17"/>
        <v>0</v>
      </c>
      <c r="R217" s="19">
        <f t="shared" si="18"/>
        <v>14.669649999999999</v>
      </c>
      <c r="S217" s="19">
        <f t="shared" si="19"/>
        <v>48.585133333333339</v>
      </c>
    </row>
    <row r="218" spans="2:19">
      <c r="B218" s="20">
        <f t="shared" si="15"/>
        <v>216</v>
      </c>
      <c r="C218" s="66">
        <v>4721</v>
      </c>
      <c r="D218" s="65" t="s">
        <v>2512</v>
      </c>
      <c r="E218" s="51" t="s">
        <v>463</v>
      </c>
      <c r="F218" s="46">
        <v>839</v>
      </c>
      <c r="G218" s="47">
        <f>$F218-683</f>
        <v>156</v>
      </c>
      <c r="H218" s="48" t="s">
        <v>1436</v>
      </c>
      <c r="I218" s="49">
        <v>2.6</v>
      </c>
      <c r="J218" s="59" t="s">
        <v>464</v>
      </c>
      <c r="K218" s="50" t="s">
        <v>31</v>
      </c>
      <c r="L218" s="34" t="s">
        <v>1693</v>
      </c>
      <c r="M218" s="36" t="s">
        <v>465</v>
      </c>
      <c r="N218" s="22"/>
      <c r="O218" s="21"/>
      <c r="P218" s="19">
        <f t="shared" si="16"/>
        <v>0</v>
      </c>
      <c r="Q218" s="19">
        <f t="shared" si="17"/>
        <v>0</v>
      </c>
      <c r="R218" s="19">
        <f t="shared" si="18"/>
        <v>14.097783333333334</v>
      </c>
      <c r="S218" s="19">
        <f t="shared" si="19"/>
        <v>48.971866666666671</v>
      </c>
    </row>
    <row r="219" spans="2:19">
      <c r="B219" s="20">
        <f t="shared" si="15"/>
        <v>217</v>
      </c>
      <c r="C219" s="66">
        <v>3556</v>
      </c>
      <c r="D219" s="65" t="s">
        <v>2511</v>
      </c>
      <c r="E219" s="45" t="s">
        <v>466</v>
      </c>
      <c r="F219" s="46">
        <v>480</v>
      </c>
      <c r="G219" s="47">
        <f>$F219-324</f>
        <v>156</v>
      </c>
      <c r="H219" s="48" t="s">
        <v>1437</v>
      </c>
      <c r="I219" s="49">
        <v>2.9</v>
      </c>
      <c r="J219" s="59" t="s">
        <v>390</v>
      </c>
      <c r="K219" s="50" t="s">
        <v>60</v>
      </c>
      <c r="L219" s="34" t="s">
        <v>1687</v>
      </c>
      <c r="M219" s="36" t="s">
        <v>467</v>
      </c>
      <c r="N219" s="22"/>
      <c r="O219" s="21"/>
      <c r="P219" s="19">
        <f t="shared" si="16"/>
        <v>0</v>
      </c>
      <c r="Q219" s="19">
        <f t="shared" si="17"/>
        <v>0</v>
      </c>
      <c r="R219" s="19">
        <f t="shared" si="18"/>
        <v>14.580116666666667</v>
      </c>
      <c r="S219" s="19">
        <f t="shared" si="19"/>
        <v>50.556716666666667</v>
      </c>
    </row>
    <row r="220" spans="2:19">
      <c r="B220" s="20">
        <f t="shared" si="15"/>
        <v>218</v>
      </c>
      <c r="C220" s="66">
        <v>259</v>
      </c>
      <c r="D220" s="65" t="s">
        <v>2510</v>
      </c>
      <c r="E220" s="45" t="s">
        <v>1774</v>
      </c>
      <c r="F220" s="46">
        <v>1078</v>
      </c>
      <c r="G220" s="47">
        <f>$F220-923</f>
        <v>155</v>
      </c>
      <c r="H220" s="48" t="s">
        <v>1287</v>
      </c>
      <c r="I220" s="49">
        <v>1.7</v>
      </c>
      <c r="J220" s="59" t="s">
        <v>526</v>
      </c>
      <c r="K220" s="50" t="s">
        <v>20</v>
      </c>
      <c r="L220" s="34" t="s">
        <v>1693</v>
      </c>
      <c r="M220" s="36" t="s">
        <v>1944</v>
      </c>
      <c r="N220" s="22"/>
      <c r="O220" s="21"/>
      <c r="P220" s="19">
        <f t="shared" si="16"/>
        <v>0</v>
      </c>
      <c r="Q220" s="19">
        <f t="shared" si="17"/>
        <v>0</v>
      </c>
      <c r="R220" s="19">
        <f t="shared" si="18"/>
        <v>13.681683333333332</v>
      </c>
      <c r="S220" s="19">
        <f t="shared" si="19"/>
        <v>48.906566666666663</v>
      </c>
    </row>
    <row r="221" spans="2:19">
      <c r="B221" s="20">
        <f t="shared" si="15"/>
        <v>219</v>
      </c>
      <c r="C221" s="66">
        <v>4722</v>
      </c>
      <c r="D221" s="65" t="s">
        <v>2509</v>
      </c>
      <c r="E221" s="51" t="s">
        <v>468</v>
      </c>
      <c r="F221" s="46">
        <v>713</v>
      </c>
      <c r="G221" s="47">
        <f>$F221-558</f>
        <v>155</v>
      </c>
      <c r="H221" s="48" t="s">
        <v>1438</v>
      </c>
      <c r="I221" s="49">
        <v>6.5</v>
      </c>
      <c r="J221" s="59" t="s">
        <v>469</v>
      </c>
      <c r="K221" s="50" t="s">
        <v>425</v>
      </c>
      <c r="L221" s="34" t="s">
        <v>1683</v>
      </c>
      <c r="M221" s="36" t="s">
        <v>470</v>
      </c>
      <c r="N221" s="22"/>
      <c r="O221" s="21"/>
      <c r="P221" s="19">
        <f t="shared" si="16"/>
        <v>0</v>
      </c>
      <c r="Q221" s="19">
        <f t="shared" si="17"/>
        <v>0</v>
      </c>
      <c r="R221" s="19">
        <f t="shared" si="18"/>
        <v>17.531466666666667</v>
      </c>
      <c r="S221" s="19">
        <f t="shared" si="19"/>
        <v>49.951666666666668</v>
      </c>
    </row>
    <row r="222" spans="2:19">
      <c r="B222" s="20">
        <f t="shared" si="15"/>
        <v>220</v>
      </c>
      <c r="C222" s="66">
        <v>2975</v>
      </c>
      <c r="D222" s="65" t="s">
        <v>2508</v>
      </c>
      <c r="E222" s="45" t="s">
        <v>1677</v>
      </c>
      <c r="F222" s="46">
        <v>638</v>
      </c>
      <c r="G222" s="47">
        <f>$F222-483</f>
        <v>155</v>
      </c>
      <c r="H222" s="48" t="s">
        <v>1439</v>
      </c>
      <c r="I222" s="49">
        <v>6.7</v>
      </c>
      <c r="J222" s="59" t="s">
        <v>471</v>
      </c>
      <c r="K222" s="50" t="s">
        <v>330</v>
      </c>
      <c r="L222" s="34" t="s">
        <v>1689</v>
      </c>
      <c r="M222" s="36" t="s">
        <v>472</v>
      </c>
      <c r="N222" s="22"/>
      <c r="O222" s="21"/>
      <c r="P222" s="19">
        <f t="shared" si="16"/>
        <v>0</v>
      </c>
      <c r="Q222" s="19">
        <f t="shared" si="17"/>
        <v>0</v>
      </c>
      <c r="R222" s="19">
        <f t="shared" si="18"/>
        <v>14.873050000000001</v>
      </c>
      <c r="S222" s="19">
        <f t="shared" si="19"/>
        <v>49.641866666666665</v>
      </c>
    </row>
    <row r="223" spans="2:19">
      <c r="B223" s="20">
        <f t="shared" si="15"/>
        <v>221</v>
      </c>
      <c r="C223" s="66">
        <v>4723</v>
      </c>
      <c r="D223" s="65" t="s">
        <v>2507</v>
      </c>
      <c r="E223" s="45" t="s">
        <v>473</v>
      </c>
      <c r="F223" s="46">
        <v>498</v>
      </c>
      <c r="G223" s="47">
        <f>$F223-343</f>
        <v>155</v>
      </c>
      <c r="H223" s="48" t="s">
        <v>1440</v>
      </c>
      <c r="I223" s="49">
        <v>3.1</v>
      </c>
      <c r="J223" s="59" t="s">
        <v>474</v>
      </c>
      <c r="K223" s="50" t="s">
        <v>60</v>
      </c>
      <c r="L223" s="34" t="s">
        <v>1687</v>
      </c>
      <c r="M223" s="36" t="s">
        <v>475</v>
      </c>
      <c r="N223" s="22"/>
      <c r="O223" s="21"/>
      <c r="P223" s="19">
        <f t="shared" si="16"/>
        <v>0</v>
      </c>
      <c r="Q223" s="19">
        <f t="shared" si="17"/>
        <v>0</v>
      </c>
      <c r="R223" s="19">
        <f t="shared" si="18"/>
        <v>14.541499999999999</v>
      </c>
      <c r="S223" s="19">
        <f t="shared" si="19"/>
        <v>50.74516666666667</v>
      </c>
    </row>
    <row r="224" spans="2:19">
      <c r="B224" s="20">
        <f t="shared" si="15"/>
        <v>222</v>
      </c>
      <c r="C224" s="66">
        <v>2820</v>
      </c>
      <c r="D224" s="65" t="s">
        <v>2506</v>
      </c>
      <c r="E224" s="45" t="s">
        <v>476</v>
      </c>
      <c r="F224" s="46">
        <v>393</v>
      </c>
      <c r="G224" s="47">
        <f>$F224-238</f>
        <v>155</v>
      </c>
      <c r="H224" s="48" t="s">
        <v>1441</v>
      </c>
      <c r="I224" s="49">
        <v>5.0999999999999996</v>
      </c>
      <c r="J224" s="59" t="s">
        <v>477</v>
      </c>
      <c r="K224" s="50" t="s">
        <v>9</v>
      </c>
      <c r="L224" s="34" t="s">
        <v>1681</v>
      </c>
      <c r="M224" s="36" t="s">
        <v>478</v>
      </c>
      <c r="N224" s="22"/>
      <c r="O224" s="21"/>
      <c r="P224" s="19">
        <f t="shared" si="16"/>
        <v>0</v>
      </c>
      <c r="Q224" s="19">
        <f t="shared" si="17"/>
        <v>0</v>
      </c>
      <c r="R224" s="19">
        <f t="shared" si="18"/>
        <v>13.860183333333334</v>
      </c>
      <c r="S224" s="19">
        <f t="shared" si="19"/>
        <v>50.638500000000001</v>
      </c>
    </row>
    <row r="225" spans="2:19">
      <c r="B225" s="20">
        <f t="shared" si="15"/>
        <v>223</v>
      </c>
      <c r="C225" s="66">
        <v>373</v>
      </c>
      <c r="D225" s="65" t="s">
        <v>2505</v>
      </c>
      <c r="E225" s="45" t="s">
        <v>798</v>
      </c>
      <c r="F225" s="46">
        <v>1013</v>
      </c>
      <c r="G225" s="47">
        <f>$F225-859</f>
        <v>154</v>
      </c>
      <c r="H225" s="48" t="s">
        <v>1676</v>
      </c>
      <c r="I225" s="49">
        <v>1.4</v>
      </c>
      <c r="J225" s="59" t="s">
        <v>267</v>
      </c>
      <c r="K225" s="50" t="s">
        <v>20</v>
      </c>
      <c r="L225" s="34" t="s">
        <v>1692</v>
      </c>
      <c r="M225" s="36" t="s">
        <v>1953</v>
      </c>
      <c r="N225" s="22"/>
      <c r="O225" s="21"/>
      <c r="P225" s="19">
        <f t="shared" si="16"/>
        <v>0</v>
      </c>
      <c r="Q225" s="19">
        <f t="shared" si="17"/>
        <v>0</v>
      </c>
      <c r="R225" s="19">
        <f t="shared" si="18"/>
        <v>13.468366666666666</v>
      </c>
      <c r="S225" s="19">
        <f t="shared" si="19"/>
        <v>49.091250000000002</v>
      </c>
    </row>
    <row r="226" spans="2:19">
      <c r="B226" s="20">
        <f t="shared" si="15"/>
        <v>224</v>
      </c>
      <c r="C226" s="66">
        <v>4724</v>
      </c>
      <c r="D226" s="65" t="s">
        <v>2504</v>
      </c>
      <c r="E226" s="51" t="s">
        <v>479</v>
      </c>
      <c r="F226" s="46">
        <v>831.7</v>
      </c>
      <c r="G226" s="47">
        <f>$F226-678</f>
        <v>153.70000000000005</v>
      </c>
      <c r="H226" s="48" t="s">
        <v>1442</v>
      </c>
      <c r="I226" s="49">
        <v>4.7</v>
      </c>
      <c r="J226" s="59" t="s">
        <v>464</v>
      </c>
      <c r="K226" s="50" t="s">
        <v>31</v>
      </c>
      <c r="L226" s="34" t="s">
        <v>1693</v>
      </c>
      <c r="M226" s="36" t="s">
        <v>480</v>
      </c>
      <c r="N226" s="22"/>
      <c r="O226" s="21"/>
      <c r="P226" s="19">
        <f t="shared" si="16"/>
        <v>0</v>
      </c>
      <c r="Q226" s="19">
        <f t="shared" si="17"/>
        <v>0</v>
      </c>
      <c r="R226" s="19">
        <f t="shared" si="18"/>
        <v>14.19875</v>
      </c>
      <c r="S226" s="19">
        <f t="shared" si="19"/>
        <v>48.962916666666672</v>
      </c>
    </row>
    <row r="227" spans="2:19">
      <c r="B227" s="20">
        <f t="shared" si="15"/>
        <v>225</v>
      </c>
      <c r="C227" s="66">
        <v>2866</v>
      </c>
      <c r="D227" s="65" t="s">
        <v>2503</v>
      </c>
      <c r="E227" s="45" t="s">
        <v>548</v>
      </c>
      <c r="F227" s="46">
        <v>715</v>
      </c>
      <c r="G227" s="47">
        <f>$F227-561</f>
        <v>154</v>
      </c>
      <c r="H227" s="48" t="s">
        <v>2764</v>
      </c>
      <c r="I227" s="49">
        <v>25.4</v>
      </c>
      <c r="J227" s="59" t="s">
        <v>549</v>
      </c>
      <c r="K227" s="50" t="s">
        <v>550</v>
      </c>
      <c r="L227" s="34" t="s">
        <v>1690</v>
      </c>
      <c r="M227" s="36" t="s">
        <v>551</v>
      </c>
      <c r="N227" s="22"/>
      <c r="O227" s="21"/>
      <c r="P227" s="19">
        <f t="shared" si="16"/>
        <v>0</v>
      </c>
      <c r="Q227" s="19">
        <f t="shared" si="17"/>
        <v>0</v>
      </c>
      <c r="R227" s="19">
        <f t="shared" si="18"/>
        <v>15.320016666666666</v>
      </c>
      <c r="S227" s="19">
        <f t="shared" si="19"/>
        <v>49.638416666666664</v>
      </c>
    </row>
    <row r="228" spans="2:19">
      <c r="B228" s="20">
        <f t="shared" si="15"/>
        <v>226</v>
      </c>
      <c r="C228" s="66">
        <v>3122</v>
      </c>
      <c r="D228" s="65" t="s">
        <v>2502</v>
      </c>
      <c r="E228" s="45" t="s">
        <v>481</v>
      </c>
      <c r="F228" s="46">
        <v>692</v>
      </c>
      <c r="G228" s="47">
        <f>$F228-538</f>
        <v>154</v>
      </c>
      <c r="H228" s="48" t="s">
        <v>1443</v>
      </c>
      <c r="I228" s="49">
        <v>1.9</v>
      </c>
      <c r="J228" s="59" t="s">
        <v>204</v>
      </c>
      <c r="K228" s="50" t="s">
        <v>53</v>
      </c>
      <c r="L228" s="34" t="s">
        <v>1681</v>
      </c>
      <c r="M228" s="36" t="s">
        <v>482</v>
      </c>
      <c r="N228" s="22"/>
      <c r="O228" s="21"/>
      <c r="P228" s="19">
        <f t="shared" si="16"/>
        <v>0</v>
      </c>
      <c r="Q228" s="19">
        <f t="shared" si="17"/>
        <v>0</v>
      </c>
      <c r="R228" s="19">
        <f t="shared" si="18"/>
        <v>14.5473</v>
      </c>
      <c r="S228" s="19">
        <f t="shared" si="19"/>
        <v>50.838616666666667</v>
      </c>
    </row>
    <row r="229" spans="2:19">
      <c r="B229" s="20">
        <f t="shared" si="15"/>
        <v>227</v>
      </c>
      <c r="C229" s="66">
        <v>3099</v>
      </c>
      <c r="D229" s="65" t="s">
        <v>2501</v>
      </c>
      <c r="E229" s="45" t="s">
        <v>503</v>
      </c>
      <c r="F229" s="46">
        <v>439</v>
      </c>
      <c r="G229" s="47">
        <f>$F229-285</f>
        <v>154</v>
      </c>
      <c r="H229" s="48" t="s">
        <v>1449</v>
      </c>
      <c r="I229" s="49">
        <v>7.5</v>
      </c>
      <c r="J229" s="59" t="s">
        <v>504</v>
      </c>
      <c r="K229" s="50" t="s">
        <v>505</v>
      </c>
      <c r="L229" s="34" t="s">
        <v>1691</v>
      </c>
      <c r="M229" s="36" t="s">
        <v>2500</v>
      </c>
      <c r="N229" s="22"/>
      <c r="O229" s="21"/>
      <c r="P229" s="19">
        <f t="shared" si="16"/>
        <v>0</v>
      </c>
      <c r="Q229" s="19">
        <f t="shared" si="17"/>
        <v>0</v>
      </c>
      <c r="R229" s="19">
        <f t="shared" si="18"/>
        <v>17.049150000000001</v>
      </c>
      <c r="S229" s="19">
        <f t="shared" si="19"/>
        <v>49.10026666666667</v>
      </c>
    </row>
    <row r="230" spans="2:19">
      <c r="B230" s="20">
        <f t="shared" si="15"/>
        <v>228</v>
      </c>
      <c r="C230" s="66">
        <v>4725</v>
      </c>
      <c r="D230" s="65" t="s">
        <v>2499</v>
      </c>
      <c r="E230" s="51" t="s">
        <v>483</v>
      </c>
      <c r="F230" s="46">
        <v>911.4</v>
      </c>
      <c r="G230" s="47">
        <f>$F230-758</f>
        <v>153.39999999999998</v>
      </c>
      <c r="H230" s="48" t="s">
        <v>1444</v>
      </c>
      <c r="I230" s="49">
        <v>3.9</v>
      </c>
      <c r="J230" s="59" t="s">
        <v>30</v>
      </c>
      <c r="K230" s="50" t="s">
        <v>31</v>
      </c>
      <c r="L230" s="34" t="s">
        <v>1693</v>
      </c>
      <c r="M230" s="36" t="s">
        <v>484</v>
      </c>
      <c r="N230" s="22"/>
      <c r="O230" s="21"/>
      <c r="P230" s="19">
        <f t="shared" si="16"/>
        <v>0</v>
      </c>
      <c r="Q230" s="19">
        <f t="shared" si="17"/>
        <v>0</v>
      </c>
      <c r="R230" s="19">
        <f t="shared" si="18"/>
        <v>14.120200000000001</v>
      </c>
      <c r="S230" s="19">
        <f t="shared" si="19"/>
        <v>48.925583333333329</v>
      </c>
    </row>
    <row r="231" spans="2:19">
      <c r="B231" s="20">
        <f t="shared" si="15"/>
        <v>229</v>
      </c>
      <c r="C231" s="66">
        <v>4726</v>
      </c>
      <c r="D231" s="65" t="s">
        <v>2498</v>
      </c>
      <c r="E231" s="51" t="s">
        <v>485</v>
      </c>
      <c r="F231" s="46">
        <v>801</v>
      </c>
      <c r="G231" s="47">
        <f>$F231-648</f>
        <v>153</v>
      </c>
      <c r="H231" s="48" t="s">
        <v>1284</v>
      </c>
      <c r="I231" s="49">
        <v>2.5</v>
      </c>
      <c r="J231" s="59" t="s">
        <v>486</v>
      </c>
      <c r="K231" s="50" t="s">
        <v>42</v>
      </c>
      <c r="L231" s="34" t="s">
        <v>1686</v>
      </c>
      <c r="M231" s="36" t="s">
        <v>487</v>
      </c>
      <c r="N231" s="22"/>
      <c r="O231" s="21"/>
      <c r="P231" s="19">
        <f t="shared" si="16"/>
        <v>0</v>
      </c>
      <c r="Q231" s="19">
        <f t="shared" si="17"/>
        <v>0</v>
      </c>
      <c r="R231" s="19">
        <f t="shared" si="18"/>
        <v>16.896016666666664</v>
      </c>
      <c r="S231" s="19">
        <f t="shared" si="19"/>
        <v>50.063066666666664</v>
      </c>
    </row>
    <row r="232" spans="2:19">
      <c r="B232" s="20">
        <f t="shared" si="15"/>
        <v>230</v>
      </c>
      <c r="C232" s="66">
        <v>4727</v>
      </c>
      <c r="D232" s="65" t="s">
        <v>2497</v>
      </c>
      <c r="E232" s="51" t="s">
        <v>488</v>
      </c>
      <c r="F232" s="46">
        <v>776</v>
      </c>
      <c r="G232" s="47">
        <f>$F232-623</f>
        <v>153</v>
      </c>
      <c r="H232" s="48" t="s">
        <v>1275</v>
      </c>
      <c r="I232" s="49">
        <v>1.9</v>
      </c>
      <c r="J232" s="59" t="s">
        <v>489</v>
      </c>
      <c r="K232" s="50" t="s">
        <v>185</v>
      </c>
      <c r="L232" s="34" t="s">
        <v>1682</v>
      </c>
      <c r="M232" s="36" t="s">
        <v>490</v>
      </c>
      <c r="N232" s="22"/>
      <c r="O232" s="21"/>
      <c r="P232" s="19">
        <f t="shared" si="16"/>
        <v>0</v>
      </c>
      <c r="Q232" s="19">
        <f t="shared" si="17"/>
        <v>0</v>
      </c>
      <c r="R232" s="19">
        <f t="shared" si="18"/>
        <v>18.12405</v>
      </c>
      <c r="S232" s="19">
        <f t="shared" si="19"/>
        <v>49.280666666666669</v>
      </c>
    </row>
    <row r="233" spans="2:19">
      <c r="B233" s="20">
        <f t="shared" si="15"/>
        <v>231</v>
      </c>
      <c r="C233" s="66">
        <v>2834</v>
      </c>
      <c r="D233" s="65" t="s">
        <v>2496</v>
      </c>
      <c r="E233" s="45" t="s">
        <v>491</v>
      </c>
      <c r="F233" s="46">
        <v>741</v>
      </c>
      <c r="G233" s="47">
        <f>$F233-588</f>
        <v>153</v>
      </c>
      <c r="H233" s="48" t="s">
        <v>1445</v>
      </c>
      <c r="I233" s="49">
        <v>5.4</v>
      </c>
      <c r="J233" s="59" t="s">
        <v>29</v>
      </c>
      <c r="K233" s="50" t="s">
        <v>31</v>
      </c>
      <c r="L233" s="34" t="s">
        <v>1693</v>
      </c>
      <c r="M233" s="36" t="s">
        <v>492</v>
      </c>
      <c r="N233" s="22"/>
      <c r="O233" s="21"/>
      <c r="P233" s="19">
        <f t="shared" si="16"/>
        <v>0</v>
      </c>
      <c r="Q233" s="19">
        <f t="shared" si="17"/>
        <v>0</v>
      </c>
      <c r="R233" s="19">
        <f t="shared" si="18"/>
        <v>14.329466666666667</v>
      </c>
      <c r="S233" s="19">
        <f t="shared" si="19"/>
        <v>48.9238</v>
      </c>
    </row>
    <row r="234" spans="2:19">
      <c r="B234" s="20">
        <f t="shared" si="15"/>
        <v>232</v>
      </c>
      <c r="C234" s="66">
        <v>4728</v>
      </c>
      <c r="D234" s="65" t="s">
        <v>2495</v>
      </c>
      <c r="E234" s="45" t="s">
        <v>493</v>
      </c>
      <c r="F234" s="46">
        <v>640.1</v>
      </c>
      <c r="G234" s="47">
        <f>$F234-487.1</f>
        <v>153</v>
      </c>
      <c r="H234" s="48" t="s">
        <v>1446</v>
      </c>
      <c r="I234" s="49">
        <v>5.2</v>
      </c>
      <c r="J234" s="59" t="s">
        <v>173</v>
      </c>
      <c r="K234" s="50" t="s">
        <v>31</v>
      </c>
      <c r="L234" s="34" t="s">
        <v>1693</v>
      </c>
      <c r="M234" s="36" t="s">
        <v>494</v>
      </c>
      <c r="N234" s="22"/>
      <c r="O234" s="21"/>
      <c r="P234" s="19">
        <f t="shared" si="16"/>
        <v>0</v>
      </c>
      <c r="Q234" s="19">
        <f t="shared" si="17"/>
        <v>0</v>
      </c>
      <c r="R234" s="19">
        <f t="shared" si="18"/>
        <v>14.116666666666667</v>
      </c>
      <c r="S234" s="19">
        <f t="shared" si="19"/>
        <v>49.123049999999999</v>
      </c>
    </row>
    <row r="235" spans="2:19">
      <c r="B235" s="20">
        <f t="shared" si="15"/>
        <v>233</v>
      </c>
      <c r="C235" s="66">
        <v>3991</v>
      </c>
      <c r="D235" s="65" t="s">
        <v>2494</v>
      </c>
      <c r="E235" s="51" t="s">
        <v>260</v>
      </c>
      <c r="F235" s="46">
        <v>606</v>
      </c>
      <c r="G235" s="47">
        <f>$F235-453</f>
        <v>153</v>
      </c>
      <c r="H235" s="48" t="s">
        <v>1723</v>
      </c>
      <c r="I235" s="49">
        <v>2.2999999999999998</v>
      </c>
      <c r="J235" s="59" t="s">
        <v>55</v>
      </c>
      <c r="K235" s="50" t="s">
        <v>23</v>
      </c>
      <c r="L235" s="34" t="s">
        <v>1683</v>
      </c>
      <c r="M235" s="36" t="s">
        <v>2493</v>
      </c>
      <c r="N235" s="22"/>
      <c r="O235" s="21"/>
      <c r="P235" s="19">
        <f t="shared" si="16"/>
        <v>0</v>
      </c>
      <c r="Q235" s="19">
        <f t="shared" si="17"/>
        <v>0</v>
      </c>
      <c r="R235" s="19">
        <f t="shared" si="18"/>
        <v>18.140633333333334</v>
      </c>
      <c r="S235" s="19">
        <f t="shared" si="19"/>
        <v>49.552633333333333</v>
      </c>
    </row>
    <row r="236" spans="2:19">
      <c r="B236" s="20">
        <f t="shared" si="15"/>
        <v>234</v>
      </c>
      <c r="C236" s="66">
        <v>1736</v>
      </c>
      <c r="D236" s="65" t="s">
        <v>2492</v>
      </c>
      <c r="E236" s="45" t="s">
        <v>202</v>
      </c>
      <c r="F236" s="46">
        <v>723.5</v>
      </c>
      <c r="G236" s="47">
        <f>$F236-572</f>
        <v>151.5</v>
      </c>
      <c r="H236" s="48" t="s">
        <v>1452</v>
      </c>
      <c r="I236" s="49">
        <v>12.9</v>
      </c>
      <c r="J236" s="59" t="s">
        <v>297</v>
      </c>
      <c r="K236" s="50" t="s">
        <v>74</v>
      </c>
      <c r="L236" s="34" t="s">
        <v>1681</v>
      </c>
      <c r="M236" s="36" t="s">
        <v>2491</v>
      </c>
      <c r="N236" s="22"/>
      <c r="O236" s="21"/>
      <c r="P236" s="19">
        <f t="shared" si="16"/>
        <v>0</v>
      </c>
      <c r="Q236" s="19">
        <f t="shared" si="17"/>
        <v>0</v>
      </c>
      <c r="R236" s="19">
        <f t="shared" si="18"/>
        <v>14.104233333333333</v>
      </c>
      <c r="S236" s="19">
        <f t="shared" si="19"/>
        <v>50.791316666666667</v>
      </c>
    </row>
    <row r="237" spans="2:19">
      <c r="B237" s="20">
        <f t="shared" si="15"/>
        <v>235</v>
      </c>
      <c r="C237" s="66">
        <v>4729</v>
      </c>
      <c r="D237" s="65" t="s">
        <v>2490</v>
      </c>
      <c r="E237" s="51" t="s">
        <v>52</v>
      </c>
      <c r="F237" s="46">
        <v>662</v>
      </c>
      <c r="G237" s="47">
        <f>$F237-510</f>
        <v>152</v>
      </c>
      <c r="H237" s="48" t="s">
        <v>1447</v>
      </c>
      <c r="I237" s="49">
        <v>4.8</v>
      </c>
      <c r="J237" s="59" t="s">
        <v>495</v>
      </c>
      <c r="K237" s="50" t="s">
        <v>496</v>
      </c>
      <c r="L237" s="34" t="s">
        <v>1692</v>
      </c>
      <c r="M237" s="36" t="s">
        <v>497</v>
      </c>
      <c r="N237" s="22"/>
      <c r="O237" s="21"/>
      <c r="P237" s="19">
        <f t="shared" si="16"/>
        <v>0</v>
      </c>
      <c r="Q237" s="19">
        <f t="shared" si="17"/>
        <v>0</v>
      </c>
      <c r="R237" s="19">
        <f t="shared" si="18"/>
        <v>12.761133333333333</v>
      </c>
      <c r="S237" s="19">
        <f t="shared" si="19"/>
        <v>49.599450000000004</v>
      </c>
    </row>
    <row r="238" spans="2:19">
      <c r="B238" s="20">
        <f t="shared" si="15"/>
        <v>236</v>
      </c>
      <c r="C238" s="66">
        <v>4730</v>
      </c>
      <c r="D238" s="65" t="s">
        <v>2489</v>
      </c>
      <c r="E238" s="45" t="s">
        <v>498</v>
      </c>
      <c r="F238" s="46">
        <v>630</v>
      </c>
      <c r="G238" s="47">
        <f>$F238-478</f>
        <v>152</v>
      </c>
      <c r="H238" s="48" t="s">
        <v>1448</v>
      </c>
      <c r="I238" s="49">
        <v>7.6</v>
      </c>
      <c r="J238" s="59" t="s">
        <v>499</v>
      </c>
      <c r="K238" s="50" t="s">
        <v>280</v>
      </c>
      <c r="L238" s="34" t="s">
        <v>1687</v>
      </c>
      <c r="M238" s="36" t="s">
        <v>500</v>
      </c>
      <c r="N238" s="22"/>
      <c r="O238" s="21"/>
      <c r="P238" s="19">
        <f t="shared" si="16"/>
        <v>0</v>
      </c>
      <c r="Q238" s="19">
        <f t="shared" si="17"/>
        <v>0</v>
      </c>
      <c r="R238" s="19">
        <f t="shared" si="18"/>
        <v>15.557</v>
      </c>
      <c r="S238" s="19">
        <f t="shared" si="19"/>
        <v>50.5623</v>
      </c>
    </row>
    <row r="239" spans="2:19">
      <c r="B239" s="20">
        <f t="shared" si="15"/>
        <v>237</v>
      </c>
      <c r="C239" s="66">
        <v>4691</v>
      </c>
      <c r="D239" s="65" t="s">
        <v>2488</v>
      </c>
      <c r="E239" s="45" t="s">
        <v>300</v>
      </c>
      <c r="F239" s="46">
        <v>610</v>
      </c>
      <c r="G239" s="47">
        <f>$F239-458</f>
        <v>152</v>
      </c>
      <c r="H239" s="48" t="s">
        <v>1277</v>
      </c>
      <c r="I239" s="49">
        <v>2.5</v>
      </c>
      <c r="J239" s="59" t="s">
        <v>301</v>
      </c>
      <c r="K239" s="50" t="s">
        <v>34</v>
      </c>
      <c r="L239" s="34" t="s">
        <v>1685</v>
      </c>
      <c r="M239" s="36" t="s">
        <v>302</v>
      </c>
      <c r="N239" s="22"/>
      <c r="O239" s="21"/>
      <c r="P239" s="19">
        <f t="shared" si="16"/>
        <v>0</v>
      </c>
      <c r="Q239" s="19">
        <f t="shared" si="17"/>
        <v>0</v>
      </c>
      <c r="R239" s="19">
        <f t="shared" si="18"/>
        <v>12.846583333333333</v>
      </c>
      <c r="S239" s="19">
        <f t="shared" si="19"/>
        <v>50.204000000000001</v>
      </c>
    </row>
    <row r="240" spans="2:19">
      <c r="B240" s="20">
        <f t="shared" si="15"/>
        <v>238</v>
      </c>
      <c r="C240" s="66">
        <v>3541</v>
      </c>
      <c r="D240" s="65" t="s">
        <v>2487</v>
      </c>
      <c r="E240" s="45" t="s">
        <v>501</v>
      </c>
      <c r="F240" s="46">
        <v>446</v>
      </c>
      <c r="G240" s="47">
        <f>$F240-294</f>
        <v>152</v>
      </c>
      <c r="H240" s="48" t="s">
        <v>1283</v>
      </c>
      <c r="I240" s="49">
        <v>3</v>
      </c>
      <c r="J240" s="59" t="s">
        <v>310</v>
      </c>
      <c r="K240" s="50" t="s">
        <v>60</v>
      </c>
      <c r="L240" s="34" t="s">
        <v>1687</v>
      </c>
      <c r="M240" s="36" t="s">
        <v>502</v>
      </c>
      <c r="N240" s="22"/>
      <c r="O240" s="21"/>
      <c r="P240" s="19">
        <f t="shared" si="16"/>
        <v>0</v>
      </c>
      <c r="Q240" s="19">
        <f t="shared" si="17"/>
        <v>0</v>
      </c>
      <c r="R240" s="19">
        <f t="shared" si="18"/>
        <v>14.6629</v>
      </c>
      <c r="S240" s="19">
        <f t="shared" si="19"/>
        <v>50.58936666666667</v>
      </c>
    </row>
    <row r="241" spans="2:19">
      <c r="B241" s="20">
        <f t="shared" si="15"/>
        <v>239</v>
      </c>
      <c r="C241" s="66">
        <v>57</v>
      </c>
      <c r="D241" s="65" t="s">
        <v>2486</v>
      </c>
      <c r="E241" s="45" t="s">
        <v>1741</v>
      </c>
      <c r="F241" s="46">
        <v>1376</v>
      </c>
      <c r="G241" s="47">
        <f>$F241-1225</f>
        <v>151</v>
      </c>
      <c r="H241" s="48" t="s">
        <v>1836</v>
      </c>
      <c r="I241" s="49">
        <v>4.4000000000000004</v>
      </c>
      <c r="J241" s="59" t="s">
        <v>1875</v>
      </c>
      <c r="K241" s="50" t="s">
        <v>20</v>
      </c>
      <c r="L241" s="34" t="s">
        <v>1692</v>
      </c>
      <c r="M241" s="36" t="s">
        <v>1942</v>
      </c>
      <c r="N241" s="22"/>
      <c r="O241" s="21"/>
      <c r="P241" s="19">
        <f t="shared" si="16"/>
        <v>0</v>
      </c>
      <c r="Q241" s="19">
        <f t="shared" si="17"/>
        <v>0</v>
      </c>
      <c r="R241" s="19">
        <f t="shared" si="18"/>
        <v>13.448600000000001</v>
      </c>
      <c r="S241" s="19">
        <f t="shared" si="19"/>
        <v>48.964533333333335</v>
      </c>
    </row>
    <row r="242" spans="2:19">
      <c r="B242" s="20">
        <f t="shared" si="15"/>
        <v>240</v>
      </c>
      <c r="C242" s="66">
        <v>136</v>
      </c>
      <c r="D242" s="65" t="s">
        <v>2485</v>
      </c>
      <c r="E242" s="45" t="s">
        <v>1753</v>
      </c>
      <c r="F242" s="46">
        <v>1221</v>
      </c>
      <c r="G242" s="47">
        <f>$F242-1070</f>
        <v>151</v>
      </c>
      <c r="H242" s="48" t="s">
        <v>1835</v>
      </c>
      <c r="I242" s="49">
        <v>5.6</v>
      </c>
      <c r="J242" s="59" t="s">
        <v>1892</v>
      </c>
      <c r="K242" s="50" t="s">
        <v>20</v>
      </c>
      <c r="L242" s="34" t="s">
        <v>1693</v>
      </c>
      <c r="M242" s="36" t="s">
        <v>2484</v>
      </c>
      <c r="N242" s="22"/>
      <c r="O242" s="21"/>
      <c r="P242" s="19">
        <f t="shared" si="16"/>
        <v>0</v>
      </c>
      <c r="Q242" s="19">
        <f t="shared" si="17"/>
        <v>0</v>
      </c>
      <c r="R242" s="19">
        <f t="shared" si="18"/>
        <v>13.617800000000001</v>
      </c>
      <c r="S242" s="19">
        <f t="shared" si="19"/>
        <v>49.040599999999998</v>
      </c>
    </row>
    <row r="243" spans="2:19">
      <c r="B243" s="20">
        <f t="shared" si="15"/>
        <v>241</v>
      </c>
      <c r="C243" s="66">
        <v>1902</v>
      </c>
      <c r="D243" s="65" t="s">
        <v>2483</v>
      </c>
      <c r="E243" s="51" t="s">
        <v>511</v>
      </c>
      <c r="F243" s="46">
        <v>950</v>
      </c>
      <c r="G243" s="47">
        <f>$F243-799</f>
        <v>151</v>
      </c>
      <c r="H243" s="48" t="s">
        <v>1275</v>
      </c>
      <c r="I243" s="49">
        <v>1.8</v>
      </c>
      <c r="J243" s="59" t="s">
        <v>512</v>
      </c>
      <c r="K243" s="50" t="s">
        <v>185</v>
      </c>
      <c r="L243" s="34" t="s">
        <v>1682</v>
      </c>
      <c r="M243" s="36" t="s">
        <v>513</v>
      </c>
      <c r="N243" s="22"/>
      <c r="O243" s="21"/>
      <c r="P243" s="19">
        <f t="shared" si="16"/>
        <v>0</v>
      </c>
      <c r="Q243" s="19">
        <f t="shared" si="17"/>
        <v>0</v>
      </c>
      <c r="R243" s="19">
        <f t="shared" si="18"/>
        <v>18.395250000000001</v>
      </c>
      <c r="S243" s="19">
        <f t="shared" si="19"/>
        <v>49.356416666666668</v>
      </c>
    </row>
    <row r="244" spans="2:19">
      <c r="B244" s="20">
        <f t="shared" si="15"/>
        <v>242</v>
      </c>
      <c r="C244" s="66">
        <v>2545</v>
      </c>
      <c r="D244" s="65" t="s">
        <v>2482</v>
      </c>
      <c r="E244" s="51" t="s">
        <v>506</v>
      </c>
      <c r="F244" s="46">
        <v>922</v>
      </c>
      <c r="G244" s="47">
        <f>$F244-771</f>
        <v>151</v>
      </c>
      <c r="H244" s="48" t="s">
        <v>1450</v>
      </c>
      <c r="I244" s="49">
        <v>4</v>
      </c>
      <c r="J244" s="59" t="s">
        <v>507</v>
      </c>
      <c r="K244" s="50" t="s">
        <v>123</v>
      </c>
      <c r="L244" s="34" t="s">
        <v>1686</v>
      </c>
      <c r="M244" s="36" t="s">
        <v>508</v>
      </c>
      <c r="N244" s="22"/>
      <c r="O244" s="21"/>
      <c r="P244" s="19">
        <f t="shared" si="16"/>
        <v>0</v>
      </c>
      <c r="Q244" s="19">
        <f t="shared" si="17"/>
        <v>0</v>
      </c>
      <c r="R244" s="19">
        <f t="shared" si="18"/>
        <v>17.2502</v>
      </c>
      <c r="S244" s="19">
        <f t="shared" si="19"/>
        <v>50.231100000000005</v>
      </c>
    </row>
    <row r="245" spans="2:19">
      <c r="B245" s="20">
        <f t="shared" si="15"/>
        <v>243</v>
      </c>
      <c r="C245" s="66">
        <v>3883</v>
      </c>
      <c r="D245" s="65" t="s">
        <v>2481</v>
      </c>
      <c r="E245" s="45" t="s">
        <v>509</v>
      </c>
      <c r="F245" s="46">
        <v>689</v>
      </c>
      <c r="G245" s="47">
        <f>$F245-538</f>
        <v>151</v>
      </c>
      <c r="H245" s="48" t="s">
        <v>1285</v>
      </c>
      <c r="I245" s="49">
        <v>2.8</v>
      </c>
      <c r="J245" s="59" t="s">
        <v>176</v>
      </c>
      <c r="K245" s="50" t="s">
        <v>9</v>
      </c>
      <c r="L245" s="34" t="s">
        <v>1681</v>
      </c>
      <c r="M245" s="36" t="s">
        <v>510</v>
      </c>
      <c r="N245" s="22"/>
      <c r="O245" s="21"/>
      <c r="P245" s="19">
        <f t="shared" si="16"/>
        <v>0</v>
      </c>
      <c r="Q245" s="19">
        <f t="shared" si="17"/>
        <v>0</v>
      </c>
      <c r="R245" s="19">
        <f t="shared" si="18"/>
        <v>13.912833333333333</v>
      </c>
      <c r="S245" s="19">
        <f t="shared" si="19"/>
        <v>50.512450000000001</v>
      </c>
    </row>
    <row r="246" spans="2:19">
      <c r="B246" s="20">
        <f t="shared" si="15"/>
        <v>244</v>
      </c>
      <c r="C246" s="66">
        <v>4732</v>
      </c>
      <c r="D246" s="65" t="s">
        <v>2480</v>
      </c>
      <c r="E246" s="51" t="s">
        <v>516</v>
      </c>
      <c r="F246" s="46">
        <v>828</v>
      </c>
      <c r="G246" s="47">
        <f>$F246-678</f>
        <v>150</v>
      </c>
      <c r="H246" s="48" t="s">
        <v>1451</v>
      </c>
      <c r="I246" s="49">
        <v>7</v>
      </c>
      <c r="J246" s="59" t="s">
        <v>102</v>
      </c>
      <c r="K246" s="50" t="s">
        <v>103</v>
      </c>
      <c r="L246" s="34" t="s">
        <v>1685</v>
      </c>
      <c r="M246" s="36" t="s">
        <v>517</v>
      </c>
      <c r="N246" s="22"/>
      <c r="O246" s="21"/>
      <c r="P246" s="19">
        <f t="shared" si="16"/>
        <v>0</v>
      </c>
      <c r="Q246" s="19">
        <f t="shared" si="17"/>
        <v>0</v>
      </c>
      <c r="R246" s="19">
        <f t="shared" si="18"/>
        <v>13.078149999999999</v>
      </c>
      <c r="S246" s="19">
        <f t="shared" si="19"/>
        <v>50.31935</v>
      </c>
    </row>
    <row r="247" spans="2:19">
      <c r="B247" s="20">
        <f t="shared" si="15"/>
        <v>245</v>
      </c>
      <c r="C247" s="66">
        <v>4733</v>
      </c>
      <c r="D247" s="65" t="s">
        <v>2479</v>
      </c>
      <c r="E247" s="51" t="s">
        <v>212</v>
      </c>
      <c r="F247" s="46">
        <v>668</v>
      </c>
      <c r="G247" s="47">
        <f>$F247-518</f>
        <v>150</v>
      </c>
      <c r="H247" s="48" t="s">
        <v>1286</v>
      </c>
      <c r="I247" s="49">
        <v>4</v>
      </c>
      <c r="J247" s="59" t="s">
        <v>17</v>
      </c>
      <c r="K247" s="50" t="s">
        <v>444</v>
      </c>
      <c r="L247" s="34" t="s">
        <v>1692</v>
      </c>
      <c r="M247" s="36" t="s">
        <v>518</v>
      </c>
      <c r="N247" s="22"/>
      <c r="O247" s="21"/>
      <c r="P247" s="19">
        <f t="shared" si="16"/>
        <v>0</v>
      </c>
      <c r="Q247" s="19">
        <f t="shared" si="17"/>
        <v>0</v>
      </c>
      <c r="R247" s="19">
        <f t="shared" si="18"/>
        <v>12.882566666666667</v>
      </c>
      <c r="S247" s="19">
        <f t="shared" si="19"/>
        <v>49.373533333333334</v>
      </c>
    </row>
    <row r="248" spans="2:19">
      <c r="B248" s="20">
        <f t="shared" si="15"/>
        <v>246</v>
      </c>
      <c r="C248" s="66">
        <v>4738</v>
      </c>
      <c r="D248" s="65" t="s">
        <v>2478</v>
      </c>
      <c r="E248" s="45" t="s">
        <v>173</v>
      </c>
      <c r="F248" s="46">
        <v>667</v>
      </c>
      <c r="G248" s="47">
        <f>$F248-517</f>
        <v>150</v>
      </c>
      <c r="H248" s="48" t="s">
        <v>1457</v>
      </c>
      <c r="I248" s="49">
        <v>7.5</v>
      </c>
      <c r="J248" s="59" t="s">
        <v>2395</v>
      </c>
      <c r="K248" s="50" t="s">
        <v>31</v>
      </c>
      <c r="L248" s="34" t="s">
        <v>1693</v>
      </c>
      <c r="M248" s="36" t="s">
        <v>528</v>
      </c>
      <c r="N248" s="22"/>
      <c r="O248" s="21"/>
      <c r="P248" s="19">
        <f t="shared" si="16"/>
        <v>0</v>
      </c>
      <c r="Q248" s="19">
        <f t="shared" si="17"/>
        <v>0</v>
      </c>
      <c r="R248" s="19">
        <f t="shared" si="18"/>
        <v>14.096383333333334</v>
      </c>
      <c r="S248" s="19">
        <f t="shared" si="19"/>
        <v>49.169199999999996</v>
      </c>
    </row>
    <row r="249" spans="2:19">
      <c r="B249" s="20">
        <f t="shared" si="15"/>
        <v>247</v>
      </c>
      <c r="C249" s="66">
        <v>3172</v>
      </c>
      <c r="D249" s="65" t="s">
        <v>2477</v>
      </c>
      <c r="E249" s="45" t="s">
        <v>605</v>
      </c>
      <c r="F249" s="46">
        <v>538</v>
      </c>
      <c r="G249" s="47">
        <f>$F249-388</f>
        <v>150</v>
      </c>
      <c r="H249" s="48" t="s">
        <v>1275</v>
      </c>
      <c r="I249" s="49">
        <v>1.6</v>
      </c>
      <c r="J249" s="59" t="s">
        <v>606</v>
      </c>
      <c r="K249" s="50" t="s">
        <v>9</v>
      </c>
      <c r="L249" s="34" t="s">
        <v>1681</v>
      </c>
      <c r="M249" s="36" t="s">
        <v>607</v>
      </c>
      <c r="N249" s="22"/>
      <c r="O249" s="21"/>
      <c r="P249" s="19">
        <f t="shared" si="16"/>
        <v>0</v>
      </c>
      <c r="Q249" s="19">
        <f t="shared" si="17"/>
        <v>0</v>
      </c>
      <c r="R249" s="19">
        <f t="shared" si="18"/>
        <v>14.433633333333333</v>
      </c>
      <c r="S249" s="19">
        <f t="shared" si="19"/>
        <v>50.791466666666665</v>
      </c>
    </row>
    <row r="250" spans="2:19">
      <c r="B250" s="20">
        <f t="shared" si="15"/>
        <v>248</v>
      </c>
      <c r="C250" s="66">
        <v>4734</v>
      </c>
      <c r="D250" s="65" t="s">
        <v>2476</v>
      </c>
      <c r="E250" s="45" t="s">
        <v>519</v>
      </c>
      <c r="F250" s="46">
        <v>505</v>
      </c>
      <c r="G250" s="47">
        <f>$F250-355</f>
        <v>150</v>
      </c>
      <c r="H250" s="48" t="s">
        <v>1453</v>
      </c>
      <c r="I250" s="49">
        <v>3.6</v>
      </c>
      <c r="J250" s="59" t="s">
        <v>118</v>
      </c>
      <c r="K250" s="50" t="s">
        <v>9</v>
      </c>
      <c r="L250" s="34" t="s">
        <v>1681</v>
      </c>
      <c r="M250" s="36" t="s">
        <v>520</v>
      </c>
      <c r="N250" s="22"/>
      <c r="O250" s="21"/>
      <c r="P250" s="19">
        <f t="shared" si="16"/>
        <v>0</v>
      </c>
      <c r="Q250" s="19">
        <f t="shared" si="17"/>
        <v>0</v>
      </c>
      <c r="R250" s="19">
        <f t="shared" si="18"/>
        <v>13.977650000000001</v>
      </c>
      <c r="S250" s="19">
        <f t="shared" si="19"/>
        <v>50.506866666666667</v>
      </c>
    </row>
    <row r="251" spans="2:19">
      <c r="B251" s="20">
        <f t="shared" si="15"/>
        <v>249</v>
      </c>
      <c r="C251" s="66">
        <v>42</v>
      </c>
      <c r="D251" s="65" t="s">
        <v>2475</v>
      </c>
      <c r="E251" s="45" t="s">
        <v>1736</v>
      </c>
      <c r="F251" s="46">
        <v>1465</v>
      </c>
      <c r="G251" s="47">
        <f>$F251-1316</f>
        <v>149</v>
      </c>
      <c r="H251" s="48" t="s">
        <v>1837</v>
      </c>
      <c r="I251" s="49">
        <v>2.1</v>
      </c>
      <c r="J251" s="59" t="s">
        <v>1735</v>
      </c>
      <c r="K251" s="50" t="s">
        <v>2</v>
      </c>
      <c r="L251" s="34" t="s">
        <v>1683</v>
      </c>
      <c r="M251" s="36" t="s">
        <v>2474</v>
      </c>
      <c r="N251" s="22"/>
      <c r="O251" s="21"/>
      <c r="P251" s="19">
        <f t="shared" si="16"/>
        <v>0</v>
      </c>
      <c r="Q251" s="19">
        <f t="shared" si="17"/>
        <v>0</v>
      </c>
      <c r="R251" s="19">
        <f t="shared" si="18"/>
        <v>17.235600000000002</v>
      </c>
      <c r="S251" s="19">
        <f t="shared" si="19"/>
        <v>50.0627</v>
      </c>
    </row>
    <row r="252" spans="2:19">
      <c r="B252" s="20">
        <f t="shared" si="15"/>
        <v>250</v>
      </c>
      <c r="C252" s="66">
        <v>4737</v>
      </c>
      <c r="D252" s="65" t="s">
        <v>2473</v>
      </c>
      <c r="E252" s="51" t="s">
        <v>460</v>
      </c>
      <c r="F252" s="46">
        <v>817</v>
      </c>
      <c r="G252" s="47">
        <f>$F252-668</f>
        <v>149</v>
      </c>
      <c r="H252" s="48" t="s">
        <v>1456</v>
      </c>
      <c r="I252" s="49">
        <v>12.6</v>
      </c>
      <c r="J252" s="59" t="s">
        <v>326</v>
      </c>
      <c r="K252" s="50" t="s">
        <v>34</v>
      </c>
      <c r="L252" s="34" t="s">
        <v>1685</v>
      </c>
      <c r="M252" s="36" t="s">
        <v>527</v>
      </c>
      <c r="N252" s="22"/>
      <c r="O252" s="21"/>
      <c r="P252" s="19">
        <f t="shared" si="16"/>
        <v>0</v>
      </c>
      <c r="Q252" s="19">
        <f t="shared" si="17"/>
        <v>0</v>
      </c>
      <c r="R252" s="19">
        <f t="shared" si="18"/>
        <v>12.89395</v>
      </c>
      <c r="S252" s="19">
        <f t="shared" si="19"/>
        <v>50.118266666666671</v>
      </c>
    </row>
    <row r="253" spans="2:19">
      <c r="B253" s="20">
        <f t="shared" si="15"/>
        <v>251</v>
      </c>
      <c r="C253" s="66">
        <v>2978</v>
      </c>
      <c r="D253" s="65" t="s">
        <v>2472</v>
      </c>
      <c r="E253" s="45" t="s">
        <v>529</v>
      </c>
      <c r="F253" s="46">
        <v>642</v>
      </c>
      <c r="G253" s="47">
        <f>$F253-493</f>
        <v>149</v>
      </c>
      <c r="H253" s="48" t="s">
        <v>1458</v>
      </c>
      <c r="I253" s="49">
        <v>5.4</v>
      </c>
      <c r="J253" s="59" t="s">
        <v>254</v>
      </c>
      <c r="K253" s="50" t="s">
        <v>280</v>
      </c>
      <c r="L253" s="34" t="s">
        <v>1687</v>
      </c>
      <c r="M253" s="36" t="s">
        <v>530</v>
      </c>
      <c r="N253" s="22"/>
      <c r="O253" s="21"/>
      <c r="P253" s="19">
        <f t="shared" si="16"/>
        <v>0</v>
      </c>
      <c r="Q253" s="19">
        <f t="shared" si="17"/>
        <v>0</v>
      </c>
      <c r="R253" s="19">
        <f t="shared" si="18"/>
        <v>15.445883333333333</v>
      </c>
      <c r="S253" s="19">
        <f t="shared" si="19"/>
        <v>50.493316666666665</v>
      </c>
    </row>
    <row r="254" spans="2:19">
      <c r="B254" s="20">
        <f t="shared" si="15"/>
        <v>252</v>
      </c>
      <c r="C254" s="66">
        <v>4736</v>
      </c>
      <c r="D254" s="65" t="s">
        <v>2471</v>
      </c>
      <c r="E254" s="45" t="s">
        <v>524</v>
      </c>
      <c r="F254" s="46">
        <v>473</v>
      </c>
      <c r="G254" s="47">
        <f>$F254-324</f>
        <v>149</v>
      </c>
      <c r="H254" s="48" t="s">
        <v>1455</v>
      </c>
      <c r="I254" s="49">
        <v>1.9</v>
      </c>
      <c r="J254" s="59" t="s">
        <v>58</v>
      </c>
      <c r="K254" s="50" t="s">
        <v>60</v>
      </c>
      <c r="L254" s="34" t="s">
        <v>1687</v>
      </c>
      <c r="M254" s="36" t="s">
        <v>525</v>
      </c>
      <c r="N254" s="22"/>
      <c r="O254" s="21"/>
      <c r="P254" s="19">
        <f t="shared" si="16"/>
        <v>0</v>
      </c>
      <c r="Q254" s="19">
        <f t="shared" si="17"/>
        <v>0</v>
      </c>
      <c r="R254" s="19">
        <f t="shared" si="18"/>
        <v>14.7628</v>
      </c>
      <c r="S254" s="19">
        <f t="shared" si="19"/>
        <v>50.695183333333333</v>
      </c>
    </row>
    <row r="255" spans="2:19">
      <c r="B255" s="20">
        <f t="shared" si="15"/>
        <v>253</v>
      </c>
      <c r="C255" s="66">
        <v>4286</v>
      </c>
      <c r="D255" s="65" t="s">
        <v>2470</v>
      </c>
      <c r="E255" s="51" t="s">
        <v>531</v>
      </c>
      <c r="F255" s="46">
        <v>463</v>
      </c>
      <c r="G255" s="47">
        <f>$F255-314</f>
        <v>149</v>
      </c>
      <c r="H255" s="48" t="s">
        <v>1459</v>
      </c>
      <c r="I255" s="49">
        <v>3.5</v>
      </c>
      <c r="J255" s="59" t="s">
        <v>369</v>
      </c>
      <c r="K255" s="50" t="s">
        <v>532</v>
      </c>
      <c r="L255" s="34" t="s">
        <v>1691</v>
      </c>
      <c r="M255" s="36" t="s">
        <v>533</v>
      </c>
      <c r="N255" s="22"/>
      <c r="O255" s="21"/>
      <c r="P255" s="19">
        <f t="shared" si="16"/>
        <v>0</v>
      </c>
      <c r="Q255" s="19">
        <f t="shared" si="17"/>
        <v>0</v>
      </c>
      <c r="R255" s="19">
        <f t="shared" si="18"/>
        <v>16.551633333333335</v>
      </c>
      <c r="S255" s="19">
        <f t="shared" si="19"/>
        <v>49.273800000000001</v>
      </c>
    </row>
    <row r="256" spans="2:19">
      <c r="B256" s="20">
        <f t="shared" si="15"/>
        <v>254</v>
      </c>
      <c r="C256" s="66">
        <v>225</v>
      </c>
      <c r="D256" s="65" t="s">
        <v>2469</v>
      </c>
      <c r="E256" s="45" t="s">
        <v>1765</v>
      </c>
      <c r="F256" s="46">
        <v>1101</v>
      </c>
      <c r="G256" s="47">
        <f>$F256-953</f>
        <v>148</v>
      </c>
      <c r="H256" s="48" t="s">
        <v>1839</v>
      </c>
      <c r="I256" s="49">
        <v>1.9</v>
      </c>
      <c r="J256" s="59" t="s">
        <v>1764</v>
      </c>
      <c r="K256" s="50" t="s">
        <v>2</v>
      </c>
      <c r="L256" s="34" t="s">
        <v>1683</v>
      </c>
      <c r="M256" s="36" t="s">
        <v>1945</v>
      </c>
      <c r="N256" s="22"/>
      <c r="O256" s="21"/>
      <c r="P256" s="19">
        <f t="shared" si="16"/>
        <v>0</v>
      </c>
      <c r="Q256" s="19">
        <f t="shared" si="17"/>
        <v>0</v>
      </c>
      <c r="R256" s="19">
        <f t="shared" si="18"/>
        <v>17.310866666666666</v>
      </c>
      <c r="S256" s="19">
        <f t="shared" si="19"/>
        <v>50.108850000000004</v>
      </c>
    </row>
    <row r="257" spans="2:19">
      <c r="B257" s="20">
        <f t="shared" si="15"/>
        <v>255</v>
      </c>
      <c r="C257" s="66">
        <v>17</v>
      </c>
      <c r="D257" s="65" t="s">
        <v>2468</v>
      </c>
      <c r="E257" s="45" t="s">
        <v>1779</v>
      </c>
      <c r="F257" s="46">
        <v>1055</v>
      </c>
      <c r="G257" s="47">
        <f>$F257-907</f>
        <v>148</v>
      </c>
      <c r="H257" s="48" t="s">
        <v>1838</v>
      </c>
      <c r="I257" s="49">
        <v>2.9</v>
      </c>
      <c r="J257" s="59" t="s">
        <v>1771</v>
      </c>
      <c r="K257" s="50" t="s">
        <v>4</v>
      </c>
      <c r="L257" s="34" t="s">
        <v>1683</v>
      </c>
      <c r="M257" s="36" t="s">
        <v>1943</v>
      </c>
      <c r="N257" s="22"/>
      <c r="O257" s="21"/>
      <c r="P257" s="19">
        <f t="shared" si="16"/>
        <v>0</v>
      </c>
      <c r="Q257" s="19">
        <f t="shared" si="17"/>
        <v>0</v>
      </c>
      <c r="R257" s="19">
        <f t="shared" si="18"/>
        <v>18.588699999999999</v>
      </c>
      <c r="S257" s="19">
        <f t="shared" si="19"/>
        <v>49.568250000000006</v>
      </c>
    </row>
    <row r="258" spans="2:19">
      <c r="B258" s="20">
        <f t="shared" si="15"/>
        <v>256</v>
      </c>
      <c r="C258" s="66">
        <v>4739</v>
      </c>
      <c r="D258" s="65" t="s">
        <v>2467</v>
      </c>
      <c r="E258" s="51" t="s">
        <v>534</v>
      </c>
      <c r="F258" s="46">
        <v>681</v>
      </c>
      <c r="G258" s="47">
        <f>$F258-533</f>
        <v>148</v>
      </c>
      <c r="H258" s="48" t="s">
        <v>1460</v>
      </c>
      <c r="I258" s="49">
        <v>3.8</v>
      </c>
      <c r="J258" s="59" t="s">
        <v>535</v>
      </c>
      <c r="K258" s="50" t="s">
        <v>356</v>
      </c>
      <c r="L258" s="34" t="s">
        <v>1692</v>
      </c>
      <c r="M258" s="36" t="s">
        <v>536</v>
      </c>
      <c r="N258" s="22"/>
      <c r="O258" s="21"/>
      <c r="P258" s="19">
        <f t="shared" si="16"/>
        <v>0</v>
      </c>
      <c r="Q258" s="19">
        <f t="shared" si="17"/>
        <v>0</v>
      </c>
      <c r="R258" s="19">
        <f t="shared" si="18"/>
        <v>12.799300000000001</v>
      </c>
      <c r="S258" s="19">
        <f t="shared" si="19"/>
        <v>49.880933333333331</v>
      </c>
    </row>
    <row r="259" spans="2:19">
      <c r="B259" s="20">
        <f t="shared" ref="B259:B322" si="20">ROW()-ROW($B$2)</f>
        <v>257</v>
      </c>
      <c r="C259" s="66">
        <v>2449</v>
      </c>
      <c r="D259" s="65" t="s">
        <v>2466</v>
      </c>
      <c r="E259" s="51" t="s">
        <v>537</v>
      </c>
      <c r="F259" s="46">
        <v>496</v>
      </c>
      <c r="G259" s="47">
        <f>$F259-348</f>
        <v>148</v>
      </c>
      <c r="H259" s="48" t="s">
        <v>1461</v>
      </c>
      <c r="I259" s="49">
        <v>2</v>
      </c>
      <c r="J259" s="59" t="s">
        <v>538</v>
      </c>
      <c r="K259" s="50" t="s">
        <v>23</v>
      </c>
      <c r="L259" s="34" t="s">
        <v>1683</v>
      </c>
      <c r="M259" s="36" t="s">
        <v>539</v>
      </c>
      <c r="N259" s="22"/>
      <c r="O259" s="21"/>
      <c r="P259" s="19">
        <f t="shared" ref="P259:P322" si="21">IF(R259=0,VALUE(MID(M259,14,2))+VALUE(MID(M259,18,2))/60+VALUE(MID(M259,21,3))/1000/60,0)</f>
        <v>0</v>
      </c>
      <c r="Q259" s="19">
        <f t="shared" ref="Q259:Q322" si="22">IF(R259=0,VALUE(MID(M259,2,2))+VALUE(MID(M259,6,2))/60+VALUE(MID(M259,9,3))/1000/60,0)</f>
        <v>0</v>
      </c>
      <c r="R259" s="19">
        <f t="shared" ref="R259:R322" si="23">IF(N259="",VALUE(MID(M259,14,2))+VALUE(MID(M259,18,2))/60+VALUE(MID(M259,21,3))/1000/60,0)</f>
        <v>17.9634</v>
      </c>
      <c r="S259" s="19">
        <f t="shared" ref="S259:S322" si="24">IF(N259="",VALUE(MID(M259,2,2))+VALUE(MID(M259,6,2))/60+VALUE(MID(M259,9,3))/1000/60,0)</f>
        <v>49.582933333333337</v>
      </c>
    </row>
    <row r="260" spans="2:19">
      <c r="B260" s="20">
        <f t="shared" si="20"/>
        <v>258</v>
      </c>
      <c r="C260" s="66">
        <v>4735</v>
      </c>
      <c r="D260" s="65" t="s">
        <v>2465</v>
      </c>
      <c r="E260" s="51" t="s">
        <v>521</v>
      </c>
      <c r="F260" s="46">
        <v>494</v>
      </c>
      <c r="G260" s="47">
        <f>$F260-346</f>
        <v>148</v>
      </c>
      <c r="H260" s="48" t="s">
        <v>1454</v>
      </c>
      <c r="I260" s="49">
        <v>2.6</v>
      </c>
      <c r="J260" s="59" t="s">
        <v>522</v>
      </c>
      <c r="K260" s="50" t="s">
        <v>23</v>
      </c>
      <c r="L260" s="34" t="s">
        <v>1683</v>
      </c>
      <c r="M260" s="36" t="s">
        <v>523</v>
      </c>
      <c r="N260" s="22"/>
      <c r="O260" s="21"/>
      <c r="P260" s="19">
        <f t="shared" si="21"/>
        <v>0</v>
      </c>
      <c r="Q260" s="19">
        <f t="shared" si="22"/>
        <v>0</v>
      </c>
      <c r="R260" s="19">
        <f t="shared" si="23"/>
        <v>18.075883333333334</v>
      </c>
      <c r="S260" s="19">
        <f t="shared" si="24"/>
        <v>49.610366666666671</v>
      </c>
    </row>
    <row r="261" spans="2:19">
      <c r="B261" s="20">
        <f t="shared" si="20"/>
        <v>259</v>
      </c>
      <c r="C261" s="66">
        <v>240</v>
      </c>
      <c r="D261" s="65" t="s">
        <v>2464</v>
      </c>
      <c r="E261" s="45" t="s">
        <v>1769</v>
      </c>
      <c r="F261" s="46">
        <v>1085</v>
      </c>
      <c r="G261" s="47">
        <f>$F261-938</f>
        <v>147</v>
      </c>
      <c r="H261" s="48" t="s">
        <v>1275</v>
      </c>
      <c r="I261" s="49">
        <v>3.8</v>
      </c>
      <c r="J261" s="59" t="s">
        <v>1893</v>
      </c>
      <c r="K261" s="50" t="s">
        <v>20</v>
      </c>
      <c r="L261" s="34" t="s">
        <v>1693</v>
      </c>
      <c r="M261" s="36" t="s">
        <v>1946</v>
      </c>
      <c r="N261" s="22"/>
      <c r="O261" s="21"/>
      <c r="P261" s="19">
        <f t="shared" si="21"/>
        <v>0</v>
      </c>
      <c r="Q261" s="19">
        <f t="shared" si="22"/>
        <v>0</v>
      </c>
      <c r="R261" s="19">
        <f t="shared" si="23"/>
        <v>13.936983333333334</v>
      </c>
      <c r="S261" s="19">
        <f t="shared" si="24"/>
        <v>48.879033333333332</v>
      </c>
    </row>
    <row r="262" spans="2:19">
      <c r="B262" s="20">
        <f t="shared" si="20"/>
        <v>260</v>
      </c>
      <c r="C262" s="66">
        <v>3143</v>
      </c>
      <c r="D262" s="65" t="s">
        <v>2463</v>
      </c>
      <c r="E262" s="51" t="s">
        <v>541</v>
      </c>
      <c r="F262" s="46">
        <v>915</v>
      </c>
      <c r="G262" s="47">
        <f>$F262-768</f>
        <v>147</v>
      </c>
      <c r="H262" s="48" t="s">
        <v>1272</v>
      </c>
      <c r="I262" s="49">
        <v>1.5</v>
      </c>
      <c r="J262" s="59" t="s">
        <v>542</v>
      </c>
      <c r="K262" s="50" t="s">
        <v>2</v>
      </c>
      <c r="L262" s="34" t="s">
        <v>1686</v>
      </c>
      <c r="M262" s="36" t="s">
        <v>543</v>
      </c>
      <c r="N262" s="22"/>
      <c r="O262" s="21"/>
      <c r="P262" s="19">
        <f t="shared" si="21"/>
        <v>0</v>
      </c>
      <c r="Q262" s="19">
        <f t="shared" si="22"/>
        <v>0</v>
      </c>
      <c r="R262" s="19">
        <f t="shared" si="23"/>
        <v>17.116133333333334</v>
      </c>
      <c r="S262" s="19">
        <f t="shared" si="24"/>
        <v>50.046499999999995</v>
      </c>
    </row>
    <row r="263" spans="2:19">
      <c r="B263" s="20">
        <f t="shared" si="20"/>
        <v>261</v>
      </c>
      <c r="C263" s="66">
        <v>3935</v>
      </c>
      <c r="D263" s="65" t="s">
        <v>2462</v>
      </c>
      <c r="E263" s="51" t="s">
        <v>544</v>
      </c>
      <c r="F263" s="46">
        <v>832</v>
      </c>
      <c r="G263" s="47">
        <f>$F263-685</f>
        <v>147</v>
      </c>
      <c r="H263" s="48" t="s">
        <v>1288</v>
      </c>
      <c r="I263" s="49">
        <v>1.1000000000000001</v>
      </c>
      <c r="J263" s="59" t="s">
        <v>286</v>
      </c>
      <c r="K263" s="50" t="s">
        <v>4</v>
      </c>
      <c r="L263" s="34" t="s">
        <v>1683</v>
      </c>
      <c r="M263" s="36" t="s">
        <v>545</v>
      </c>
      <c r="N263" s="22"/>
      <c r="O263" s="21"/>
      <c r="P263" s="19">
        <f t="shared" si="21"/>
        <v>0</v>
      </c>
      <c r="Q263" s="19">
        <f t="shared" si="22"/>
        <v>0</v>
      </c>
      <c r="R263" s="19">
        <f t="shared" si="23"/>
        <v>18.46875</v>
      </c>
      <c r="S263" s="19">
        <f t="shared" si="24"/>
        <v>49.5077</v>
      </c>
    </row>
    <row r="264" spans="2:19">
      <c r="B264" s="20">
        <f t="shared" si="20"/>
        <v>262</v>
      </c>
      <c r="C264" s="66">
        <v>4740</v>
      </c>
      <c r="D264" s="65" t="s">
        <v>2461</v>
      </c>
      <c r="E264" s="45" t="s">
        <v>546</v>
      </c>
      <c r="F264" s="46">
        <v>825</v>
      </c>
      <c r="G264" s="47">
        <f>$F264-678</f>
        <v>147</v>
      </c>
      <c r="H264" s="48" t="s">
        <v>1462</v>
      </c>
      <c r="I264" s="49">
        <v>17.100000000000001</v>
      </c>
      <c r="J264" s="59" t="s">
        <v>393</v>
      </c>
      <c r="K264" s="50" t="s">
        <v>356</v>
      </c>
      <c r="L264" s="34" t="s">
        <v>1685</v>
      </c>
      <c r="M264" s="36" t="s">
        <v>547</v>
      </c>
      <c r="N264" s="22"/>
      <c r="O264" s="21"/>
      <c r="P264" s="19">
        <f t="shared" si="21"/>
        <v>0</v>
      </c>
      <c r="Q264" s="19">
        <f t="shared" si="22"/>
        <v>0</v>
      </c>
      <c r="R264" s="19">
        <f t="shared" si="23"/>
        <v>13.002233333333333</v>
      </c>
      <c r="S264" s="19">
        <f t="shared" si="24"/>
        <v>50.014166666666668</v>
      </c>
    </row>
    <row r="265" spans="2:19">
      <c r="B265" s="20">
        <f t="shared" si="20"/>
        <v>263</v>
      </c>
      <c r="C265" s="66">
        <v>4741</v>
      </c>
      <c r="D265" s="65" t="s">
        <v>2460</v>
      </c>
      <c r="E265" s="51" t="s">
        <v>552</v>
      </c>
      <c r="F265" s="46">
        <v>706</v>
      </c>
      <c r="G265" s="47">
        <f>$F265-559</f>
        <v>147</v>
      </c>
      <c r="H265" s="48" t="s">
        <v>1463</v>
      </c>
      <c r="I265" s="49">
        <v>10.5</v>
      </c>
      <c r="J265" s="59" t="s">
        <v>553</v>
      </c>
      <c r="K265" s="50" t="s">
        <v>554</v>
      </c>
      <c r="L265" s="34" t="s">
        <v>1692</v>
      </c>
      <c r="M265" s="36" t="s">
        <v>555</v>
      </c>
      <c r="N265" s="22"/>
      <c r="O265" s="21"/>
      <c r="P265" s="19">
        <f t="shared" si="21"/>
        <v>0</v>
      </c>
      <c r="Q265" s="19">
        <f t="shared" si="22"/>
        <v>0</v>
      </c>
      <c r="R265" s="19">
        <f t="shared" si="23"/>
        <v>13.549300000000001</v>
      </c>
      <c r="S265" s="19">
        <f t="shared" si="24"/>
        <v>49.414499999999997</v>
      </c>
    </row>
    <row r="266" spans="2:19">
      <c r="B266" s="20">
        <f t="shared" si="20"/>
        <v>264</v>
      </c>
      <c r="C266" s="66">
        <v>4742</v>
      </c>
      <c r="D266" s="65" t="s">
        <v>2459</v>
      </c>
      <c r="E266" s="51" t="s">
        <v>556</v>
      </c>
      <c r="F266" s="46">
        <v>685</v>
      </c>
      <c r="G266" s="47">
        <f>$F266-538</f>
        <v>147</v>
      </c>
      <c r="H266" s="48" t="s">
        <v>1277</v>
      </c>
      <c r="I266" s="49">
        <v>4</v>
      </c>
      <c r="J266" s="59" t="s">
        <v>93</v>
      </c>
      <c r="K266" s="50" t="s">
        <v>220</v>
      </c>
      <c r="L266" s="34" t="s">
        <v>1693</v>
      </c>
      <c r="M266" s="36" t="s">
        <v>557</v>
      </c>
      <c r="N266" s="22"/>
      <c r="O266" s="21"/>
      <c r="P266" s="19">
        <f t="shared" si="21"/>
        <v>0</v>
      </c>
      <c r="Q266" s="19">
        <f t="shared" si="22"/>
        <v>0</v>
      </c>
      <c r="R266" s="19">
        <f t="shared" si="23"/>
        <v>14.845433333333334</v>
      </c>
      <c r="S266" s="19">
        <f t="shared" si="24"/>
        <v>48.779983333333334</v>
      </c>
    </row>
    <row r="267" spans="2:19">
      <c r="B267" s="20">
        <f t="shared" si="20"/>
        <v>265</v>
      </c>
      <c r="C267" s="66">
        <v>3166</v>
      </c>
      <c r="D267" s="65" t="s">
        <v>2458</v>
      </c>
      <c r="E267" s="45" t="s">
        <v>558</v>
      </c>
      <c r="F267" s="46">
        <v>844</v>
      </c>
      <c r="G267" s="47">
        <f>$F267-698</f>
        <v>146</v>
      </c>
      <c r="H267" s="48" t="s">
        <v>1287</v>
      </c>
      <c r="I267" s="49">
        <v>2.1</v>
      </c>
      <c r="J267" s="59" t="s">
        <v>559</v>
      </c>
      <c r="K267" s="50" t="s">
        <v>48</v>
      </c>
      <c r="L267" s="34" t="s">
        <v>1682</v>
      </c>
      <c r="M267" s="36" t="s">
        <v>560</v>
      </c>
      <c r="N267" s="22"/>
      <c r="O267" s="21"/>
      <c r="P267" s="19">
        <f t="shared" si="21"/>
        <v>0</v>
      </c>
      <c r="Q267" s="19">
        <f t="shared" si="22"/>
        <v>0</v>
      </c>
      <c r="R267" s="19">
        <f t="shared" si="23"/>
        <v>17.768516666666667</v>
      </c>
      <c r="S267" s="19">
        <f t="shared" si="24"/>
        <v>49.376583333333336</v>
      </c>
    </row>
    <row r="268" spans="2:19">
      <c r="B268" s="20">
        <f t="shared" si="20"/>
        <v>266</v>
      </c>
      <c r="C268" s="66">
        <v>2971</v>
      </c>
      <c r="D268" s="65" t="s">
        <v>2457</v>
      </c>
      <c r="E268" s="45" t="s">
        <v>561</v>
      </c>
      <c r="F268" s="46">
        <v>744</v>
      </c>
      <c r="G268" s="47">
        <f>$F268-598</f>
        <v>146</v>
      </c>
      <c r="H268" s="48" t="s">
        <v>1464</v>
      </c>
      <c r="I268" s="49">
        <v>27.3</v>
      </c>
      <c r="J268" s="59" t="s">
        <v>549</v>
      </c>
      <c r="K268" s="50" t="s">
        <v>550</v>
      </c>
      <c r="L268" s="34" t="s">
        <v>1690</v>
      </c>
      <c r="M268" s="36" t="s">
        <v>562</v>
      </c>
      <c r="N268" s="22"/>
      <c r="O268" s="21"/>
      <c r="P268" s="19">
        <f t="shared" si="21"/>
        <v>0</v>
      </c>
      <c r="Q268" s="19">
        <f t="shared" si="22"/>
        <v>0</v>
      </c>
      <c r="R268" s="19">
        <f t="shared" si="23"/>
        <v>15.003666666666666</v>
      </c>
      <c r="S268" s="19">
        <f t="shared" si="24"/>
        <v>49.535783333333335</v>
      </c>
    </row>
    <row r="269" spans="2:19">
      <c r="B269" s="20">
        <f t="shared" si="20"/>
        <v>267</v>
      </c>
      <c r="C269" s="66">
        <v>4244</v>
      </c>
      <c r="D269" s="65" t="s">
        <v>2456</v>
      </c>
      <c r="E269" s="51" t="s">
        <v>563</v>
      </c>
      <c r="F269" s="46">
        <v>334</v>
      </c>
      <c r="G269" s="47">
        <f>$F269-188</f>
        <v>146</v>
      </c>
      <c r="H269" s="48" t="s">
        <v>1465</v>
      </c>
      <c r="I269" s="49">
        <v>8.8000000000000007</v>
      </c>
      <c r="J269" s="59" t="s">
        <v>564</v>
      </c>
      <c r="K269" s="50" t="s">
        <v>505</v>
      </c>
      <c r="L269" s="34" t="s">
        <v>1691</v>
      </c>
      <c r="M269" s="36" t="s">
        <v>565</v>
      </c>
      <c r="N269" s="22"/>
      <c r="O269" s="21"/>
      <c r="P269" s="19">
        <f t="shared" si="21"/>
        <v>0</v>
      </c>
      <c r="Q269" s="19">
        <f t="shared" si="22"/>
        <v>0</v>
      </c>
      <c r="R269" s="19">
        <f t="shared" si="23"/>
        <v>16.907833333333333</v>
      </c>
      <c r="S269" s="19">
        <f t="shared" si="24"/>
        <v>48.927466666666668</v>
      </c>
    </row>
    <row r="270" spans="2:19">
      <c r="B270" s="20">
        <f t="shared" si="20"/>
        <v>268</v>
      </c>
      <c r="C270" s="66">
        <v>159</v>
      </c>
      <c r="D270" s="65" t="s">
        <v>2455</v>
      </c>
      <c r="E270" s="45" t="s">
        <v>1756</v>
      </c>
      <c r="F270" s="46">
        <v>1190</v>
      </c>
      <c r="G270" s="47">
        <f>$F270-1045</f>
        <v>145</v>
      </c>
      <c r="H270" s="48" t="s">
        <v>1841</v>
      </c>
      <c r="I270" s="49">
        <v>3.1</v>
      </c>
      <c r="J270" s="59" t="s">
        <v>1896</v>
      </c>
      <c r="K270" s="50" t="s">
        <v>1</v>
      </c>
      <c r="L270" s="34" t="s">
        <v>1688</v>
      </c>
      <c r="M270" s="36" t="s">
        <v>2454</v>
      </c>
      <c r="N270" s="22"/>
      <c r="O270" s="21"/>
      <c r="P270" s="19">
        <f t="shared" si="21"/>
        <v>0</v>
      </c>
      <c r="Q270" s="19">
        <f t="shared" si="22"/>
        <v>0</v>
      </c>
      <c r="R270" s="19">
        <f t="shared" si="23"/>
        <v>15.830166666666667</v>
      </c>
      <c r="S270" s="19">
        <f t="shared" si="24"/>
        <v>50.725333333333339</v>
      </c>
    </row>
    <row r="271" spans="2:19">
      <c r="B271" s="20">
        <f t="shared" si="20"/>
        <v>269</v>
      </c>
      <c r="C271" s="66">
        <v>3234</v>
      </c>
      <c r="D271" s="65" t="s">
        <v>2453</v>
      </c>
      <c r="E271" s="45" t="s">
        <v>80</v>
      </c>
      <c r="F271" s="46">
        <v>958</v>
      </c>
      <c r="G271" s="47">
        <f>$F271-813</f>
        <v>145</v>
      </c>
      <c r="H271" s="48" t="s">
        <v>1394</v>
      </c>
      <c r="I271" s="49">
        <v>4.4000000000000004</v>
      </c>
      <c r="J271" s="59" t="s">
        <v>25</v>
      </c>
      <c r="K271" s="50" t="s">
        <v>12</v>
      </c>
      <c r="L271" s="34" t="s">
        <v>1684</v>
      </c>
      <c r="M271" s="36" t="s">
        <v>325</v>
      </c>
      <c r="N271" s="22"/>
      <c r="O271" s="21"/>
      <c r="P271" s="19">
        <f t="shared" si="21"/>
        <v>0</v>
      </c>
      <c r="Q271" s="19">
        <f t="shared" si="22"/>
        <v>0</v>
      </c>
      <c r="R271" s="19">
        <f t="shared" si="23"/>
        <v>16.709499999999998</v>
      </c>
      <c r="S271" s="19">
        <f t="shared" si="24"/>
        <v>50.009616666666666</v>
      </c>
    </row>
    <row r="272" spans="2:19">
      <c r="B272" s="20">
        <f t="shared" si="20"/>
        <v>270</v>
      </c>
      <c r="C272" s="66">
        <v>4743</v>
      </c>
      <c r="D272" s="65" t="s">
        <v>2452</v>
      </c>
      <c r="E272" s="51" t="s">
        <v>566</v>
      </c>
      <c r="F272" s="46">
        <v>933</v>
      </c>
      <c r="G272" s="47">
        <f>$F272-788</f>
        <v>145</v>
      </c>
      <c r="H272" s="48" t="s">
        <v>1466</v>
      </c>
      <c r="I272" s="49">
        <v>3.1</v>
      </c>
      <c r="J272" s="59" t="s">
        <v>567</v>
      </c>
      <c r="K272" s="50" t="s">
        <v>20</v>
      </c>
      <c r="L272" s="34" t="s">
        <v>1693</v>
      </c>
      <c r="M272" s="36" t="s">
        <v>568</v>
      </c>
      <c r="N272" s="22"/>
      <c r="O272" s="21"/>
      <c r="P272" s="19">
        <f t="shared" si="21"/>
        <v>0</v>
      </c>
      <c r="Q272" s="19">
        <f t="shared" si="22"/>
        <v>0</v>
      </c>
      <c r="R272" s="19">
        <f t="shared" si="23"/>
        <v>14.263266666666667</v>
      </c>
      <c r="S272" s="19">
        <f t="shared" si="24"/>
        <v>48.632433333333331</v>
      </c>
    </row>
    <row r="273" spans="2:19">
      <c r="B273" s="20">
        <f t="shared" si="20"/>
        <v>271</v>
      </c>
      <c r="C273" s="66">
        <v>3083</v>
      </c>
      <c r="D273" s="65" t="s">
        <v>2451</v>
      </c>
      <c r="E273" s="45" t="s">
        <v>569</v>
      </c>
      <c r="F273" s="46">
        <v>827</v>
      </c>
      <c r="G273" s="47">
        <f>$F273-682</f>
        <v>145</v>
      </c>
      <c r="H273" s="48" t="s">
        <v>1467</v>
      </c>
      <c r="I273" s="49">
        <v>10.199999999999999</v>
      </c>
      <c r="J273" s="59" t="s">
        <v>570</v>
      </c>
      <c r="K273" s="50" t="s">
        <v>77</v>
      </c>
      <c r="L273" s="34" t="s">
        <v>1689</v>
      </c>
      <c r="M273" s="36" t="s">
        <v>571</v>
      </c>
      <c r="N273" s="22"/>
      <c r="O273" s="21"/>
      <c r="P273" s="19">
        <f t="shared" si="21"/>
        <v>0</v>
      </c>
      <c r="Q273" s="19">
        <f t="shared" si="22"/>
        <v>0</v>
      </c>
      <c r="R273" s="19">
        <f t="shared" si="23"/>
        <v>13.777266666666668</v>
      </c>
      <c r="S273" s="19">
        <f t="shared" si="24"/>
        <v>49.567066666666669</v>
      </c>
    </row>
    <row r="274" spans="2:19">
      <c r="B274" s="20">
        <f t="shared" si="20"/>
        <v>272</v>
      </c>
      <c r="C274" s="66">
        <v>4744</v>
      </c>
      <c r="D274" s="65" t="s">
        <v>2450</v>
      </c>
      <c r="E274" s="45" t="s">
        <v>572</v>
      </c>
      <c r="F274" s="46">
        <v>819</v>
      </c>
      <c r="G274" s="47">
        <f>$F274-674</f>
        <v>145</v>
      </c>
      <c r="H274" s="48" t="s">
        <v>1468</v>
      </c>
      <c r="I274" s="49">
        <v>7.1</v>
      </c>
      <c r="J274" s="59" t="s">
        <v>573</v>
      </c>
      <c r="K274" s="50" t="s">
        <v>6</v>
      </c>
      <c r="L274" s="34" t="s">
        <v>1685</v>
      </c>
      <c r="M274" s="36" t="s">
        <v>574</v>
      </c>
      <c r="N274" s="22"/>
      <c r="O274" s="21"/>
      <c r="P274" s="19">
        <f t="shared" si="21"/>
        <v>0</v>
      </c>
      <c r="Q274" s="19">
        <f t="shared" si="22"/>
        <v>0</v>
      </c>
      <c r="R274" s="19">
        <f t="shared" si="23"/>
        <v>12.439966666666667</v>
      </c>
      <c r="S274" s="19">
        <f t="shared" si="24"/>
        <v>50.3232</v>
      </c>
    </row>
    <row r="275" spans="2:19">
      <c r="B275" s="20">
        <f t="shared" si="20"/>
        <v>273</v>
      </c>
      <c r="C275" s="66">
        <v>1841</v>
      </c>
      <c r="D275" s="65" t="s">
        <v>2449</v>
      </c>
      <c r="E275" s="45" t="s">
        <v>578</v>
      </c>
      <c r="F275" s="46">
        <v>720</v>
      </c>
      <c r="G275" s="47">
        <f>$F275-575</f>
        <v>145</v>
      </c>
      <c r="H275" s="48" t="s">
        <v>1272</v>
      </c>
      <c r="I275" s="49">
        <v>3.5</v>
      </c>
      <c r="J275" s="59" t="s">
        <v>579</v>
      </c>
      <c r="K275" s="50" t="s">
        <v>185</v>
      </c>
      <c r="L275" s="34" t="s">
        <v>1682</v>
      </c>
      <c r="M275" s="36" t="s">
        <v>580</v>
      </c>
      <c r="N275" s="22"/>
      <c r="O275" s="21"/>
      <c r="P275" s="19">
        <f t="shared" si="21"/>
        <v>0</v>
      </c>
      <c r="Q275" s="19">
        <f t="shared" si="22"/>
        <v>0</v>
      </c>
      <c r="R275" s="19">
        <f t="shared" si="23"/>
        <v>18.132433333333335</v>
      </c>
      <c r="S275" s="19">
        <f t="shared" si="24"/>
        <v>49.194749999999999</v>
      </c>
    </row>
    <row r="276" spans="2:19">
      <c r="B276" s="20">
        <f t="shared" si="20"/>
        <v>274</v>
      </c>
      <c r="C276" s="66">
        <v>4158</v>
      </c>
      <c r="D276" s="65" t="s">
        <v>2448</v>
      </c>
      <c r="E276" s="51" t="s">
        <v>582</v>
      </c>
      <c r="F276" s="46">
        <v>522</v>
      </c>
      <c r="G276" s="47">
        <f>$F276-377</f>
        <v>145</v>
      </c>
      <c r="H276" s="48" t="s">
        <v>1471</v>
      </c>
      <c r="I276" s="49">
        <v>4</v>
      </c>
      <c r="J276" s="59" t="s">
        <v>583</v>
      </c>
      <c r="K276" s="50" t="s">
        <v>159</v>
      </c>
      <c r="L276" s="34" t="s">
        <v>1692</v>
      </c>
      <c r="M276" s="36" t="s">
        <v>584</v>
      </c>
      <c r="N276" s="22"/>
      <c r="O276" s="21"/>
      <c r="P276" s="19">
        <f t="shared" si="21"/>
        <v>0</v>
      </c>
      <c r="Q276" s="19">
        <f t="shared" si="22"/>
        <v>0</v>
      </c>
      <c r="R276" s="19">
        <f t="shared" si="23"/>
        <v>13.374583333333334</v>
      </c>
      <c r="S276" s="19">
        <f t="shared" si="24"/>
        <v>49.641633333333331</v>
      </c>
    </row>
    <row r="277" spans="2:19">
      <c r="B277" s="20">
        <f t="shared" si="20"/>
        <v>275</v>
      </c>
      <c r="C277" s="66">
        <v>182</v>
      </c>
      <c r="D277" s="65" t="s">
        <v>2447</v>
      </c>
      <c r="E277" s="45" t="s">
        <v>1757</v>
      </c>
      <c r="F277" s="46">
        <v>1146</v>
      </c>
      <c r="G277" s="47">
        <f>$F277-1002</f>
        <v>144</v>
      </c>
      <c r="H277" s="48" t="s">
        <v>2765</v>
      </c>
      <c r="I277" s="49">
        <v>2.6</v>
      </c>
      <c r="J277" s="59" t="s">
        <v>1895</v>
      </c>
      <c r="K277" s="50" t="s">
        <v>20</v>
      </c>
      <c r="L277" s="34" t="s">
        <v>1693</v>
      </c>
      <c r="M277" s="36" t="s">
        <v>1948</v>
      </c>
      <c r="N277" s="22"/>
      <c r="O277" s="21"/>
      <c r="P277" s="19">
        <f t="shared" si="21"/>
        <v>0</v>
      </c>
      <c r="Q277" s="19">
        <f t="shared" si="22"/>
        <v>0</v>
      </c>
      <c r="R277" s="19">
        <f t="shared" si="23"/>
        <v>13.752266666666667</v>
      </c>
      <c r="S277" s="19">
        <f t="shared" si="24"/>
        <v>48.985683333333334</v>
      </c>
    </row>
    <row r="278" spans="2:19">
      <c r="B278" s="20">
        <f t="shared" si="20"/>
        <v>276</v>
      </c>
      <c r="C278" s="66">
        <v>3169</v>
      </c>
      <c r="D278" s="65" t="s">
        <v>2446</v>
      </c>
      <c r="E278" s="45" t="s">
        <v>676</v>
      </c>
      <c r="F278" s="46">
        <v>962</v>
      </c>
      <c r="G278" s="47">
        <f>$F278-818</f>
        <v>144</v>
      </c>
      <c r="H278" s="48" t="s">
        <v>1498</v>
      </c>
      <c r="I278" s="49">
        <v>1.8</v>
      </c>
      <c r="J278" s="59" t="s">
        <v>195</v>
      </c>
      <c r="K278" s="50" t="s">
        <v>220</v>
      </c>
      <c r="L278" s="34" t="s">
        <v>1693</v>
      </c>
      <c r="M278" s="36" t="s">
        <v>2445</v>
      </c>
      <c r="N278" s="22"/>
      <c r="O278" s="21"/>
      <c r="P278" s="19">
        <f t="shared" si="21"/>
        <v>0</v>
      </c>
      <c r="Q278" s="19">
        <f t="shared" si="22"/>
        <v>0</v>
      </c>
      <c r="R278" s="19">
        <f t="shared" si="23"/>
        <v>14.719850000000001</v>
      </c>
      <c r="S278" s="19">
        <f t="shared" si="24"/>
        <v>48.730233333333338</v>
      </c>
    </row>
    <row r="279" spans="2:19">
      <c r="B279" s="20">
        <f t="shared" si="20"/>
        <v>277</v>
      </c>
      <c r="C279" s="66">
        <v>4746</v>
      </c>
      <c r="D279" s="65" t="s">
        <v>2444</v>
      </c>
      <c r="E279" s="51" t="s">
        <v>585</v>
      </c>
      <c r="F279" s="46">
        <v>802</v>
      </c>
      <c r="G279" s="47">
        <f>$F279-658</f>
        <v>144</v>
      </c>
      <c r="H279" s="48" t="s">
        <v>1472</v>
      </c>
      <c r="I279" s="49">
        <v>3.4</v>
      </c>
      <c r="J279" s="59" t="s">
        <v>586</v>
      </c>
      <c r="K279" s="50" t="s">
        <v>31</v>
      </c>
      <c r="L279" s="34" t="s">
        <v>1692</v>
      </c>
      <c r="M279" s="36" t="s">
        <v>587</v>
      </c>
      <c r="N279" s="22"/>
      <c r="O279" s="21"/>
      <c r="P279" s="19">
        <f t="shared" si="21"/>
        <v>0</v>
      </c>
      <c r="Q279" s="19">
        <f t="shared" si="22"/>
        <v>0</v>
      </c>
      <c r="R279" s="19">
        <f t="shared" si="23"/>
        <v>13.469200000000001</v>
      </c>
      <c r="S279" s="19">
        <f t="shared" si="24"/>
        <v>49.193299999999994</v>
      </c>
    </row>
    <row r="280" spans="2:19">
      <c r="B280" s="20">
        <f t="shared" si="20"/>
        <v>278</v>
      </c>
      <c r="C280" s="66">
        <v>4747</v>
      </c>
      <c r="D280" s="65" t="s">
        <v>2443</v>
      </c>
      <c r="E280" s="51" t="s">
        <v>588</v>
      </c>
      <c r="F280" s="46">
        <v>589</v>
      </c>
      <c r="G280" s="47">
        <f>$F280-445</f>
        <v>144</v>
      </c>
      <c r="H280" s="48" t="s">
        <v>1473</v>
      </c>
      <c r="I280" s="49">
        <v>6.1</v>
      </c>
      <c r="J280" s="59" t="s">
        <v>321</v>
      </c>
      <c r="K280" s="50" t="s">
        <v>42</v>
      </c>
      <c r="L280" s="34" t="s">
        <v>1686</v>
      </c>
      <c r="M280" s="36" t="s">
        <v>589</v>
      </c>
      <c r="N280" s="22"/>
      <c r="O280" s="21"/>
      <c r="P280" s="19">
        <f t="shared" si="21"/>
        <v>0</v>
      </c>
      <c r="Q280" s="19">
        <f t="shared" si="22"/>
        <v>0</v>
      </c>
      <c r="R280" s="19">
        <f t="shared" si="23"/>
        <v>16.973066666666664</v>
      </c>
      <c r="S280" s="19">
        <f t="shared" si="24"/>
        <v>49.870983333333335</v>
      </c>
    </row>
    <row r="281" spans="2:19">
      <c r="B281" s="20">
        <f t="shared" si="20"/>
        <v>279</v>
      </c>
      <c r="C281" s="66">
        <v>3403</v>
      </c>
      <c r="D281" s="65" t="s">
        <v>2442</v>
      </c>
      <c r="E281" s="51" t="s">
        <v>590</v>
      </c>
      <c r="F281" s="46">
        <v>542</v>
      </c>
      <c r="G281" s="47">
        <f>$F281-398</f>
        <v>144</v>
      </c>
      <c r="H281" s="48" t="s">
        <v>1474</v>
      </c>
      <c r="I281" s="49">
        <v>1.5</v>
      </c>
      <c r="J281" s="59" t="s">
        <v>196</v>
      </c>
      <c r="K281" s="50" t="s">
        <v>135</v>
      </c>
      <c r="L281" s="34" t="s">
        <v>1682</v>
      </c>
      <c r="M281" s="36" t="s">
        <v>591</v>
      </c>
      <c r="N281" s="22"/>
      <c r="O281" s="21"/>
      <c r="P281" s="19">
        <f t="shared" si="21"/>
        <v>0</v>
      </c>
      <c r="Q281" s="19">
        <f t="shared" si="22"/>
        <v>0</v>
      </c>
      <c r="R281" s="19">
        <f t="shared" si="23"/>
        <v>17.729199999999999</v>
      </c>
      <c r="S281" s="19">
        <f t="shared" si="24"/>
        <v>49.149566666666665</v>
      </c>
    </row>
    <row r="282" spans="2:19">
      <c r="B282" s="20">
        <f t="shared" si="20"/>
        <v>280</v>
      </c>
      <c r="C282" s="66">
        <v>4748</v>
      </c>
      <c r="D282" s="65" t="s">
        <v>2441</v>
      </c>
      <c r="E282" s="45" t="s">
        <v>592</v>
      </c>
      <c r="F282" s="46">
        <v>721</v>
      </c>
      <c r="G282" s="47">
        <f>$F282-578</f>
        <v>143</v>
      </c>
      <c r="H282" s="48" t="s">
        <v>1475</v>
      </c>
      <c r="I282" s="49">
        <v>3.2</v>
      </c>
      <c r="J282" s="59" t="s">
        <v>593</v>
      </c>
      <c r="K282" s="50" t="s">
        <v>12</v>
      </c>
      <c r="L282" s="34" t="s">
        <v>1684</v>
      </c>
      <c r="M282" s="36" t="s">
        <v>594</v>
      </c>
      <c r="N282" s="22"/>
      <c r="O282" s="21"/>
      <c r="P282" s="19">
        <f t="shared" si="21"/>
        <v>0</v>
      </c>
      <c r="Q282" s="19">
        <f t="shared" si="22"/>
        <v>0</v>
      </c>
      <c r="R282" s="19">
        <f t="shared" si="23"/>
        <v>16.596633333333333</v>
      </c>
      <c r="S282" s="19">
        <f t="shared" si="24"/>
        <v>50.078066666666672</v>
      </c>
    </row>
    <row r="283" spans="2:19">
      <c r="B283" s="20">
        <f t="shared" si="20"/>
        <v>281</v>
      </c>
      <c r="C283" s="66">
        <v>3212</v>
      </c>
      <c r="D283" s="65" t="s">
        <v>2440</v>
      </c>
      <c r="E283" s="45" t="s">
        <v>595</v>
      </c>
      <c r="F283" s="46">
        <v>651</v>
      </c>
      <c r="G283" s="47">
        <f>$F283-508</f>
        <v>143</v>
      </c>
      <c r="H283" s="48" t="s">
        <v>1476</v>
      </c>
      <c r="I283" s="49">
        <v>5.7</v>
      </c>
      <c r="J283" s="59" t="s">
        <v>133</v>
      </c>
      <c r="K283" s="50" t="s">
        <v>135</v>
      </c>
      <c r="L283" s="34" t="s">
        <v>1682</v>
      </c>
      <c r="M283" s="36" t="s">
        <v>596</v>
      </c>
      <c r="N283" s="22"/>
      <c r="O283" s="21"/>
      <c r="P283" s="19">
        <f t="shared" si="21"/>
        <v>0</v>
      </c>
      <c r="Q283" s="19">
        <f t="shared" si="22"/>
        <v>0</v>
      </c>
      <c r="R283" s="19">
        <f t="shared" si="23"/>
        <v>17.938633333333332</v>
      </c>
      <c r="S283" s="19">
        <f t="shared" si="24"/>
        <v>49.269933333333334</v>
      </c>
    </row>
    <row r="284" spans="2:19">
      <c r="B284" s="20">
        <f t="shared" si="20"/>
        <v>282</v>
      </c>
      <c r="C284" s="66">
        <v>3914</v>
      </c>
      <c r="D284" s="65" t="s">
        <v>2439</v>
      </c>
      <c r="E284" s="51" t="s">
        <v>597</v>
      </c>
      <c r="F284" s="46">
        <v>601</v>
      </c>
      <c r="G284" s="47">
        <f>$F284-458</f>
        <v>143</v>
      </c>
      <c r="H284" s="48" t="s">
        <v>1477</v>
      </c>
      <c r="I284" s="49">
        <v>4.2</v>
      </c>
      <c r="J284" s="59" t="s">
        <v>80</v>
      </c>
      <c r="K284" s="50" t="s">
        <v>9</v>
      </c>
      <c r="L284" s="34" t="s">
        <v>1681</v>
      </c>
      <c r="M284" s="36" t="s">
        <v>598</v>
      </c>
      <c r="N284" s="22"/>
      <c r="O284" s="21"/>
      <c r="P284" s="19">
        <f t="shared" si="21"/>
        <v>0</v>
      </c>
      <c r="Q284" s="19">
        <f t="shared" si="22"/>
        <v>0</v>
      </c>
      <c r="R284" s="19">
        <f t="shared" si="23"/>
        <v>14.1783</v>
      </c>
      <c r="S284" s="19">
        <f t="shared" si="24"/>
        <v>50.647433333333332</v>
      </c>
    </row>
    <row r="285" spans="2:19">
      <c r="B285" s="20">
        <f t="shared" si="20"/>
        <v>283</v>
      </c>
      <c r="C285" s="66">
        <v>4749</v>
      </c>
      <c r="D285" s="65" t="s">
        <v>2438</v>
      </c>
      <c r="E285" s="45" t="s">
        <v>599</v>
      </c>
      <c r="F285" s="46">
        <v>491</v>
      </c>
      <c r="G285" s="47">
        <f>$F285-348</f>
        <v>143</v>
      </c>
      <c r="H285" s="48" t="s">
        <v>1724</v>
      </c>
      <c r="I285" s="49">
        <v>3.8</v>
      </c>
      <c r="J285" s="59" t="s">
        <v>235</v>
      </c>
      <c r="K285" s="50" t="s">
        <v>60</v>
      </c>
      <c r="L285" s="34" t="s">
        <v>1687</v>
      </c>
      <c r="M285" s="36" t="s">
        <v>600</v>
      </c>
      <c r="N285" s="22"/>
      <c r="O285" s="21"/>
      <c r="P285" s="19">
        <f t="shared" si="21"/>
        <v>0</v>
      </c>
      <c r="Q285" s="19">
        <f t="shared" si="22"/>
        <v>0</v>
      </c>
      <c r="R285" s="19">
        <f t="shared" si="23"/>
        <v>14.677683333333333</v>
      </c>
      <c r="S285" s="19">
        <f t="shared" si="24"/>
        <v>50.729033333333334</v>
      </c>
    </row>
    <row r="286" spans="2:19">
      <c r="B286" s="20">
        <f t="shared" si="20"/>
        <v>284</v>
      </c>
      <c r="C286" s="66">
        <v>4568</v>
      </c>
      <c r="D286" s="65" t="s">
        <v>2437</v>
      </c>
      <c r="E286" s="45" t="s">
        <v>601</v>
      </c>
      <c r="F286" s="46">
        <v>700</v>
      </c>
      <c r="G286" s="47">
        <f>$F286-558</f>
        <v>142</v>
      </c>
      <c r="H286" s="48" t="s">
        <v>1272</v>
      </c>
      <c r="I286" s="49">
        <v>4.5</v>
      </c>
      <c r="J286" s="59" t="s">
        <v>131</v>
      </c>
      <c r="K286" s="50" t="s">
        <v>64</v>
      </c>
      <c r="L286" s="34" t="s">
        <v>1688</v>
      </c>
      <c r="M286" s="36" t="s">
        <v>602</v>
      </c>
      <c r="N286" s="22"/>
      <c r="O286" s="21"/>
      <c r="P286" s="19">
        <f t="shared" si="21"/>
        <v>0</v>
      </c>
      <c r="Q286" s="19">
        <f t="shared" si="22"/>
        <v>0</v>
      </c>
      <c r="R286" s="19">
        <f t="shared" si="23"/>
        <v>16.206966666666666</v>
      </c>
      <c r="S286" s="19">
        <f t="shared" si="24"/>
        <v>50.560833333333328</v>
      </c>
    </row>
    <row r="287" spans="2:19">
      <c r="B287" s="20">
        <f t="shared" si="20"/>
        <v>285</v>
      </c>
      <c r="C287" s="66">
        <v>4019</v>
      </c>
      <c r="D287" s="65" t="s">
        <v>2436</v>
      </c>
      <c r="E287" s="45" t="s">
        <v>603</v>
      </c>
      <c r="F287" s="46">
        <v>629</v>
      </c>
      <c r="G287" s="47">
        <f>$F287-487</f>
        <v>142</v>
      </c>
      <c r="H287" s="48" t="s">
        <v>1289</v>
      </c>
      <c r="I287" s="49">
        <v>6</v>
      </c>
      <c r="J287" s="59" t="s">
        <v>284</v>
      </c>
      <c r="K287" s="50" t="s">
        <v>77</v>
      </c>
      <c r="L287" s="34" t="s">
        <v>1692</v>
      </c>
      <c r="M287" s="36" t="s">
        <v>604</v>
      </c>
      <c r="N287" s="22"/>
      <c r="O287" s="21"/>
      <c r="P287" s="19">
        <f t="shared" si="21"/>
        <v>0</v>
      </c>
      <c r="Q287" s="19">
        <f t="shared" si="22"/>
        <v>0</v>
      </c>
      <c r="R287" s="19">
        <f t="shared" si="23"/>
        <v>13.65785</v>
      </c>
      <c r="S287" s="19">
        <f t="shared" si="24"/>
        <v>49.738466666666667</v>
      </c>
    </row>
    <row r="288" spans="2:19">
      <c r="B288" s="20">
        <f t="shared" si="20"/>
        <v>286</v>
      </c>
      <c r="C288" s="66">
        <v>4150</v>
      </c>
      <c r="D288" s="65" t="s">
        <v>2435</v>
      </c>
      <c r="E288" s="45" t="s">
        <v>608</v>
      </c>
      <c r="F288" s="46">
        <v>355</v>
      </c>
      <c r="G288" s="47">
        <f>$F288-213</f>
        <v>142</v>
      </c>
      <c r="H288" s="48" t="s">
        <v>1478</v>
      </c>
      <c r="I288" s="49">
        <v>8.9</v>
      </c>
      <c r="J288" s="59" t="s">
        <v>609</v>
      </c>
      <c r="K288" s="50" t="s">
        <v>610</v>
      </c>
      <c r="L288" s="34" t="s">
        <v>1691</v>
      </c>
      <c r="M288" s="36" t="s">
        <v>2434</v>
      </c>
      <c r="N288" s="22"/>
      <c r="O288" s="21"/>
      <c r="P288" s="19">
        <f t="shared" si="21"/>
        <v>0</v>
      </c>
      <c r="Q288" s="19">
        <f t="shared" si="22"/>
        <v>0</v>
      </c>
      <c r="R288" s="19">
        <f t="shared" si="23"/>
        <v>16.644683333333333</v>
      </c>
      <c r="S288" s="19">
        <f t="shared" si="24"/>
        <v>49.036650000000002</v>
      </c>
    </row>
    <row r="289" spans="2:19">
      <c r="B289" s="20">
        <f t="shared" si="20"/>
        <v>287</v>
      </c>
      <c r="C289" s="66">
        <v>3003</v>
      </c>
      <c r="D289" s="65" t="s">
        <v>2433</v>
      </c>
      <c r="E289" s="45" t="s">
        <v>372</v>
      </c>
      <c r="F289" s="46">
        <v>588</v>
      </c>
      <c r="G289" s="47">
        <f>$F289-447</f>
        <v>141</v>
      </c>
      <c r="H289" s="48" t="s">
        <v>1504</v>
      </c>
      <c r="I289" s="49">
        <v>3.6</v>
      </c>
      <c r="J289" s="59" t="s">
        <v>693</v>
      </c>
      <c r="K289" s="50" t="s">
        <v>379</v>
      </c>
      <c r="L289" s="34" t="s">
        <v>1681</v>
      </c>
      <c r="M289" s="36" t="s">
        <v>2432</v>
      </c>
      <c r="N289" s="22"/>
      <c r="O289" s="21"/>
      <c r="P289" s="19">
        <f t="shared" si="21"/>
        <v>0</v>
      </c>
      <c r="Q289" s="19">
        <f t="shared" si="22"/>
        <v>0</v>
      </c>
      <c r="R289" s="19">
        <f t="shared" si="23"/>
        <v>14.465449999999999</v>
      </c>
      <c r="S289" s="19">
        <f t="shared" si="24"/>
        <v>50.93966666666666</v>
      </c>
    </row>
    <row r="290" spans="2:19">
      <c r="B290" s="20">
        <f t="shared" si="20"/>
        <v>288</v>
      </c>
      <c r="C290" s="66">
        <v>4247</v>
      </c>
      <c r="D290" s="65" t="s">
        <v>2431</v>
      </c>
      <c r="E290" s="51" t="s">
        <v>611</v>
      </c>
      <c r="F290" s="46">
        <v>518</v>
      </c>
      <c r="G290" s="47">
        <f>$F290-377</f>
        <v>141</v>
      </c>
      <c r="H290" s="48" t="s">
        <v>1479</v>
      </c>
      <c r="I290" s="49">
        <v>1.2</v>
      </c>
      <c r="J290" s="59" t="s">
        <v>612</v>
      </c>
      <c r="K290" s="50" t="s">
        <v>81</v>
      </c>
      <c r="L290" s="34" t="s">
        <v>1691</v>
      </c>
      <c r="M290" s="36" t="s">
        <v>613</v>
      </c>
      <c r="N290" s="22"/>
      <c r="O290" s="21"/>
      <c r="P290" s="19">
        <f t="shared" si="21"/>
        <v>0</v>
      </c>
      <c r="Q290" s="19">
        <f t="shared" si="22"/>
        <v>0</v>
      </c>
      <c r="R290" s="19">
        <f t="shared" si="23"/>
        <v>16.36106666666667</v>
      </c>
      <c r="S290" s="19">
        <f t="shared" si="24"/>
        <v>49.418199999999999</v>
      </c>
    </row>
    <row r="291" spans="2:19">
      <c r="B291" s="20">
        <f t="shared" si="20"/>
        <v>289</v>
      </c>
      <c r="C291" s="66">
        <v>4750</v>
      </c>
      <c r="D291" s="65" t="s">
        <v>2430</v>
      </c>
      <c r="E291" s="45" t="s">
        <v>614</v>
      </c>
      <c r="F291" s="46">
        <v>496</v>
      </c>
      <c r="G291" s="47">
        <f>$F291-355</f>
        <v>141</v>
      </c>
      <c r="H291" s="48" t="s">
        <v>1480</v>
      </c>
      <c r="I291" s="49">
        <v>1.7</v>
      </c>
      <c r="J291" s="59" t="s">
        <v>377</v>
      </c>
      <c r="K291" s="50" t="s">
        <v>19</v>
      </c>
      <c r="L291" s="34" t="s">
        <v>1687</v>
      </c>
      <c r="M291" s="36" t="s">
        <v>615</v>
      </c>
      <c r="N291" s="22"/>
      <c r="O291" s="21"/>
      <c r="P291" s="19">
        <f t="shared" si="21"/>
        <v>0</v>
      </c>
      <c r="Q291" s="19">
        <f t="shared" si="22"/>
        <v>0</v>
      </c>
      <c r="R291" s="19">
        <f t="shared" si="23"/>
        <v>14.971400000000001</v>
      </c>
      <c r="S291" s="19">
        <f t="shared" si="24"/>
        <v>50.795883333333329</v>
      </c>
    </row>
    <row r="292" spans="2:19">
      <c r="B292" s="20">
        <f t="shared" si="20"/>
        <v>290</v>
      </c>
      <c r="C292" s="66">
        <v>4241</v>
      </c>
      <c r="D292" s="65" t="s">
        <v>2429</v>
      </c>
      <c r="E292" s="45" t="s">
        <v>616</v>
      </c>
      <c r="F292" s="46">
        <v>479</v>
      </c>
      <c r="G292" s="47">
        <f>$F292-338</f>
        <v>141</v>
      </c>
      <c r="H292" s="48" t="s">
        <v>1481</v>
      </c>
      <c r="I292" s="49">
        <v>8</v>
      </c>
      <c r="J292" s="59" t="s">
        <v>617</v>
      </c>
      <c r="K292" s="50" t="s">
        <v>532</v>
      </c>
      <c r="L292" s="34" t="s">
        <v>1691</v>
      </c>
      <c r="M292" s="36" t="s">
        <v>618</v>
      </c>
      <c r="N292" s="22"/>
      <c r="O292" s="21"/>
      <c r="P292" s="19">
        <f t="shared" si="21"/>
        <v>0</v>
      </c>
      <c r="Q292" s="19">
        <f t="shared" si="22"/>
        <v>0</v>
      </c>
      <c r="R292" s="19">
        <f t="shared" si="23"/>
        <v>16.447566666666667</v>
      </c>
      <c r="S292" s="19">
        <f t="shared" si="24"/>
        <v>49.212133333333334</v>
      </c>
    </row>
    <row r="293" spans="2:19">
      <c r="B293" s="20">
        <f t="shared" si="20"/>
        <v>291</v>
      </c>
      <c r="C293" s="66">
        <v>89</v>
      </c>
      <c r="D293" s="65" t="s">
        <v>2428</v>
      </c>
      <c r="E293" s="45" t="s">
        <v>498</v>
      </c>
      <c r="F293" s="46">
        <v>1307.5999999999999</v>
      </c>
      <c r="G293" s="47">
        <f>$F293-1168</f>
        <v>139.59999999999991</v>
      </c>
      <c r="H293" s="48" t="s">
        <v>1843</v>
      </c>
      <c r="I293" s="49">
        <v>2</v>
      </c>
      <c r="J293" s="59" t="s">
        <v>52</v>
      </c>
      <c r="K293" s="50" t="s">
        <v>20</v>
      </c>
      <c r="L293" s="34" t="s">
        <v>1693</v>
      </c>
      <c r="M293" s="36" t="s">
        <v>1949</v>
      </c>
      <c r="N293" s="22"/>
      <c r="O293" s="21"/>
      <c r="P293" s="19">
        <f t="shared" si="21"/>
        <v>0</v>
      </c>
      <c r="Q293" s="19">
        <f t="shared" si="22"/>
        <v>0</v>
      </c>
      <c r="R293" s="19">
        <f t="shared" si="23"/>
        <v>13.579966666666666</v>
      </c>
      <c r="S293" s="19">
        <f t="shared" si="24"/>
        <v>48.975816666666667</v>
      </c>
    </row>
    <row r="294" spans="2:19">
      <c r="B294" s="20">
        <f t="shared" si="20"/>
        <v>292</v>
      </c>
      <c r="C294" s="66">
        <v>349</v>
      </c>
      <c r="D294" s="65" t="s">
        <v>2427</v>
      </c>
      <c r="E294" s="45" t="s">
        <v>619</v>
      </c>
      <c r="F294" s="46">
        <v>1026</v>
      </c>
      <c r="G294" s="47">
        <f>$F294-886.25</f>
        <v>139.75</v>
      </c>
      <c r="H294" s="48" t="s">
        <v>1842</v>
      </c>
      <c r="I294" s="49">
        <v>1.9</v>
      </c>
      <c r="J294" s="59" t="s">
        <v>1760</v>
      </c>
      <c r="K294" s="50" t="s">
        <v>139</v>
      </c>
      <c r="L294" s="34" t="s">
        <v>1687</v>
      </c>
      <c r="M294" s="36" t="s">
        <v>2426</v>
      </c>
      <c r="N294" s="22"/>
      <c r="O294" s="21"/>
      <c r="P294" s="19">
        <f t="shared" si="21"/>
        <v>0</v>
      </c>
      <c r="Q294" s="19">
        <f t="shared" si="22"/>
        <v>0</v>
      </c>
      <c r="R294" s="19">
        <f t="shared" si="23"/>
        <v>15.298999999999999</v>
      </c>
      <c r="S294" s="19">
        <f t="shared" si="24"/>
        <v>50.832000000000001</v>
      </c>
    </row>
    <row r="295" spans="2:19">
      <c r="B295" s="20">
        <f t="shared" si="20"/>
        <v>293</v>
      </c>
      <c r="C295" s="66">
        <v>2557</v>
      </c>
      <c r="D295" s="65" t="s">
        <v>2425</v>
      </c>
      <c r="E295" s="51" t="s">
        <v>620</v>
      </c>
      <c r="F295" s="46">
        <v>898</v>
      </c>
      <c r="G295" s="47">
        <f>$F295-758</f>
        <v>140</v>
      </c>
      <c r="H295" s="48" t="s">
        <v>1482</v>
      </c>
      <c r="I295" s="49">
        <v>4.8</v>
      </c>
      <c r="J295" s="59" t="s">
        <v>621</v>
      </c>
      <c r="K295" s="50" t="s">
        <v>4</v>
      </c>
      <c r="L295" s="34" t="s">
        <v>1683</v>
      </c>
      <c r="M295" s="36" t="s">
        <v>622</v>
      </c>
      <c r="N295" s="22"/>
      <c r="O295" s="21"/>
      <c r="P295" s="19">
        <f t="shared" si="21"/>
        <v>0</v>
      </c>
      <c r="Q295" s="19">
        <f t="shared" si="22"/>
        <v>0</v>
      </c>
      <c r="R295" s="19">
        <f t="shared" si="23"/>
        <v>18.481099999999998</v>
      </c>
      <c r="S295" s="19">
        <f t="shared" si="24"/>
        <v>49.420849999999994</v>
      </c>
    </row>
    <row r="296" spans="2:19">
      <c r="B296" s="20">
        <f t="shared" si="20"/>
        <v>294</v>
      </c>
      <c r="C296" s="66">
        <v>2883</v>
      </c>
      <c r="D296" s="65" t="s">
        <v>2424</v>
      </c>
      <c r="E296" s="45" t="s">
        <v>205</v>
      </c>
      <c r="F296" s="46">
        <v>792</v>
      </c>
      <c r="G296" s="47">
        <f>$F296-652</f>
        <v>140</v>
      </c>
      <c r="H296" s="48" t="s">
        <v>1483</v>
      </c>
      <c r="I296" s="49">
        <v>2.5</v>
      </c>
      <c r="J296" s="59" t="s">
        <v>51</v>
      </c>
      <c r="K296" s="50" t="s">
        <v>53</v>
      </c>
      <c r="L296" s="34" t="s">
        <v>1681</v>
      </c>
      <c r="M296" s="36" t="s">
        <v>623</v>
      </c>
      <c r="N296" s="22"/>
      <c r="O296" s="21"/>
      <c r="P296" s="19">
        <f t="shared" si="21"/>
        <v>0</v>
      </c>
      <c r="Q296" s="19">
        <f t="shared" si="22"/>
        <v>0</v>
      </c>
      <c r="R296" s="19">
        <f t="shared" si="23"/>
        <v>14.611033333333333</v>
      </c>
      <c r="S296" s="19">
        <f t="shared" si="24"/>
        <v>50.84825</v>
      </c>
    </row>
    <row r="297" spans="2:19">
      <c r="B297" s="20">
        <f t="shared" si="20"/>
        <v>295</v>
      </c>
      <c r="C297" s="66">
        <v>3952</v>
      </c>
      <c r="D297" s="65" t="s">
        <v>2423</v>
      </c>
      <c r="E297" s="45" t="s">
        <v>624</v>
      </c>
      <c r="F297" s="46">
        <v>712</v>
      </c>
      <c r="G297" s="47">
        <f>$F297-572</f>
        <v>140</v>
      </c>
      <c r="H297" s="48" t="s">
        <v>1484</v>
      </c>
      <c r="I297" s="49">
        <v>2</v>
      </c>
      <c r="J297" s="59" t="s">
        <v>224</v>
      </c>
      <c r="K297" s="50" t="s">
        <v>53</v>
      </c>
      <c r="L297" s="34" t="s">
        <v>1681</v>
      </c>
      <c r="M297" s="36" t="s">
        <v>625</v>
      </c>
      <c r="N297" s="22"/>
      <c r="O297" s="21"/>
      <c r="P297" s="19">
        <f t="shared" si="21"/>
        <v>0</v>
      </c>
      <c r="Q297" s="19">
        <f t="shared" si="22"/>
        <v>0</v>
      </c>
      <c r="R297" s="19">
        <f t="shared" si="23"/>
        <v>14.5532</v>
      </c>
      <c r="S297" s="19">
        <f t="shared" si="24"/>
        <v>50.802866666666667</v>
      </c>
    </row>
    <row r="298" spans="2:19">
      <c r="B298" s="20">
        <f t="shared" si="20"/>
        <v>296</v>
      </c>
      <c r="C298" s="66">
        <v>4751</v>
      </c>
      <c r="D298" s="65" t="s">
        <v>2422</v>
      </c>
      <c r="E298" s="51" t="s">
        <v>626</v>
      </c>
      <c r="F298" s="46">
        <v>609</v>
      </c>
      <c r="G298" s="47">
        <f>$F298-469</f>
        <v>140</v>
      </c>
      <c r="H298" s="48" t="s">
        <v>1485</v>
      </c>
      <c r="I298" s="49">
        <v>2.6</v>
      </c>
      <c r="J298" s="59" t="s">
        <v>436</v>
      </c>
      <c r="K298" s="50" t="s">
        <v>42</v>
      </c>
      <c r="L298" s="34" t="s">
        <v>1686</v>
      </c>
      <c r="M298" s="36" t="s">
        <v>627</v>
      </c>
      <c r="N298" s="22"/>
      <c r="O298" s="21"/>
      <c r="P298" s="19">
        <f t="shared" si="21"/>
        <v>0</v>
      </c>
      <c r="Q298" s="19">
        <f t="shared" si="22"/>
        <v>0</v>
      </c>
      <c r="R298" s="19">
        <f t="shared" si="23"/>
        <v>16.905966666666664</v>
      </c>
      <c r="S298" s="19">
        <f t="shared" si="24"/>
        <v>49.987483333333337</v>
      </c>
    </row>
    <row r="299" spans="2:19">
      <c r="B299" s="20">
        <f t="shared" si="20"/>
        <v>297</v>
      </c>
      <c r="C299" s="66">
        <v>4752</v>
      </c>
      <c r="D299" s="65" t="s">
        <v>2421</v>
      </c>
      <c r="E299" s="51" t="s">
        <v>628</v>
      </c>
      <c r="F299" s="46">
        <v>558</v>
      </c>
      <c r="G299" s="47">
        <f>$F299-418</f>
        <v>140</v>
      </c>
      <c r="H299" s="48" t="s">
        <v>1486</v>
      </c>
      <c r="I299" s="49">
        <v>3.2</v>
      </c>
      <c r="J299" s="59" t="s">
        <v>30</v>
      </c>
      <c r="K299" s="50" t="s">
        <v>333</v>
      </c>
      <c r="L299" s="34" t="s">
        <v>1684</v>
      </c>
      <c r="M299" s="36" t="s">
        <v>629</v>
      </c>
      <c r="N299" s="22"/>
      <c r="O299" s="21"/>
      <c r="P299" s="19">
        <f t="shared" si="21"/>
        <v>0</v>
      </c>
      <c r="Q299" s="19">
        <f t="shared" si="22"/>
        <v>0</v>
      </c>
      <c r="R299" s="19">
        <f t="shared" si="23"/>
        <v>16.40123333333333</v>
      </c>
      <c r="S299" s="19">
        <f t="shared" si="24"/>
        <v>50.07918333333334</v>
      </c>
    </row>
    <row r="300" spans="2:19">
      <c r="B300" s="20">
        <f t="shared" si="20"/>
        <v>298</v>
      </c>
      <c r="C300" s="66">
        <v>4753</v>
      </c>
      <c r="D300" s="65" t="s">
        <v>2420</v>
      </c>
      <c r="E300" s="51" t="s">
        <v>630</v>
      </c>
      <c r="F300" s="46">
        <v>541</v>
      </c>
      <c r="G300" s="47">
        <f>$F300-401</f>
        <v>140</v>
      </c>
      <c r="H300" s="48" t="s">
        <v>1371</v>
      </c>
      <c r="I300" s="49">
        <v>5.7</v>
      </c>
      <c r="J300" s="59" t="s">
        <v>399</v>
      </c>
      <c r="K300" s="50" t="s">
        <v>333</v>
      </c>
      <c r="L300" s="34" t="s">
        <v>1684</v>
      </c>
      <c r="M300" s="36" t="s">
        <v>631</v>
      </c>
      <c r="N300" s="22"/>
      <c r="O300" s="21"/>
      <c r="P300" s="19">
        <f t="shared" si="21"/>
        <v>0</v>
      </c>
      <c r="Q300" s="19">
        <f t="shared" si="22"/>
        <v>0</v>
      </c>
      <c r="R300" s="19">
        <f t="shared" si="23"/>
        <v>16.660033333333331</v>
      </c>
      <c r="S300" s="19">
        <f t="shared" si="24"/>
        <v>49.830383333333337</v>
      </c>
    </row>
    <row r="301" spans="2:19">
      <c r="B301" s="20">
        <f t="shared" si="20"/>
        <v>299</v>
      </c>
      <c r="C301" s="66">
        <v>4754</v>
      </c>
      <c r="D301" s="65" t="s">
        <v>2419</v>
      </c>
      <c r="E301" s="51" t="s">
        <v>468</v>
      </c>
      <c r="F301" s="46">
        <v>423</v>
      </c>
      <c r="G301" s="47">
        <f>$F301-283</f>
        <v>140</v>
      </c>
      <c r="H301" s="48" t="s">
        <v>1487</v>
      </c>
      <c r="I301" s="49">
        <v>5.6</v>
      </c>
      <c r="J301" s="59" t="s">
        <v>632</v>
      </c>
      <c r="K301" s="50" t="s">
        <v>135</v>
      </c>
      <c r="L301" s="34" t="s">
        <v>1682</v>
      </c>
      <c r="M301" s="36" t="s">
        <v>633</v>
      </c>
      <c r="N301" s="22"/>
      <c r="O301" s="21"/>
      <c r="P301" s="19">
        <f t="shared" si="21"/>
        <v>0</v>
      </c>
      <c r="Q301" s="19">
        <f t="shared" si="22"/>
        <v>0</v>
      </c>
      <c r="R301" s="19">
        <f t="shared" si="23"/>
        <v>17.636283333333331</v>
      </c>
      <c r="S301" s="19">
        <f t="shared" si="24"/>
        <v>49.260466666666666</v>
      </c>
    </row>
    <row r="302" spans="2:19">
      <c r="B302" s="20">
        <f t="shared" si="20"/>
        <v>300</v>
      </c>
      <c r="C302" s="66">
        <v>3654</v>
      </c>
      <c r="D302" s="65" t="s">
        <v>2418</v>
      </c>
      <c r="E302" s="51" t="s">
        <v>634</v>
      </c>
      <c r="F302" s="46">
        <v>827</v>
      </c>
      <c r="G302" s="47">
        <f>$F302-688</f>
        <v>139</v>
      </c>
      <c r="H302" s="48" t="s">
        <v>1277</v>
      </c>
      <c r="I302" s="49">
        <v>2</v>
      </c>
      <c r="J302" s="59" t="s">
        <v>635</v>
      </c>
      <c r="K302" s="50" t="s">
        <v>4</v>
      </c>
      <c r="L302" s="34" t="s">
        <v>1683</v>
      </c>
      <c r="M302" s="36" t="s">
        <v>636</v>
      </c>
      <c r="N302" s="22"/>
      <c r="O302" s="21"/>
      <c r="P302" s="19">
        <f t="shared" si="21"/>
        <v>0</v>
      </c>
      <c r="Q302" s="19">
        <f t="shared" si="22"/>
        <v>0</v>
      </c>
      <c r="R302" s="19">
        <f t="shared" si="23"/>
        <v>18.547933333333336</v>
      </c>
      <c r="S302" s="19">
        <f t="shared" si="24"/>
        <v>49.467833333333338</v>
      </c>
    </row>
    <row r="303" spans="2:19">
      <c r="B303" s="20">
        <f t="shared" si="20"/>
        <v>301</v>
      </c>
      <c r="C303" s="66">
        <v>2584</v>
      </c>
      <c r="D303" s="65" t="s">
        <v>2417</v>
      </c>
      <c r="E303" s="45" t="s">
        <v>637</v>
      </c>
      <c r="F303" s="46">
        <v>563</v>
      </c>
      <c r="G303" s="47">
        <f>$F303-424</f>
        <v>139</v>
      </c>
      <c r="H303" s="48" t="s">
        <v>1488</v>
      </c>
      <c r="I303" s="49">
        <v>2.7</v>
      </c>
      <c r="J303" s="59" t="s">
        <v>638</v>
      </c>
      <c r="K303" s="50" t="s">
        <v>219</v>
      </c>
      <c r="L303" s="34" t="s">
        <v>1687</v>
      </c>
      <c r="M303" s="36" t="s">
        <v>639</v>
      </c>
      <c r="N303" s="22"/>
      <c r="O303" s="21"/>
      <c r="P303" s="19">
        <f t="shared" si="21"/>
        <v>0</v>
      </c>
      <c r="Q303" s="19">
        <f t="shared" si="22"/>
        <v>0</v>
      </c>
      <c r="R303" s="19">
        <f t="shared" si="23"/>
        <v>15.205249999999999</v>
      </c>
      <c r="S303" s="19">
        <f t="shared" si="24"/>
        <v>50.63216666666667</v>
      </c>
    </row>
    <row r="304" spans="2:19">
      <c r="B304" s="20">
        <f t="shared" si="20"/>
        <v>302</v>
      </c>
      <c r="C304" s="66">
        <v>4714</v>
      </c>
      <c r="D304" s="65" t="s">
        <v>2416</v>
      </c>
      <c r="E304" s="45" t="s">
        <v>429</v>
      </c>
      <c r="F304" s="46">
        <v>474</v>
      </c>
      <c r="G304" s="47">
        <f>$F304-335</f>
        <v>139</v>
      </c>
      <c r="H304" s="48" t="s">
        <v>1417</v>
      </c>
      <c r="I304" s="49">
        <v>6.2</v>
      </c>
      <c r="J304" s="59" t="s">
        <v>2415</v>
      </c>
      <c r="K304" s="50" t="s">
        <v>60</v>
      </c>
      <c r="L304" s="34" t="s">
        <v>1687</v>
      </c>
      <c r="M304" s="36" t="s">
        <v>430</v>
      </c>
      <c r="N304" s="22"/>
      <c r="O304" s="21"/>
      <c r="P304" s="19">
        <f t="shared" si="21"/>
        <v>0</v>
      </c>
      <c r="Q304" s="19">
        <f t="shared" si="22"/>
        <v>0</v>
      </c>
      <c r="R304" s="19">
        <f t="shared" si="23"/>
        <v>14.755483333333334</v>
      </c>
      <c r="S304" s="19">
        <f t="shared" si="24"/>
        <v>50.592850000000006</v>
      </c>
    </row>
    <row r="305" spans="2:19">
      <c r="B305" s="20">
        <f t="shared" si="20"/>
        <v>303</v>
      </c>
      <c r="C305" s="66">
        <v>4402</v>
      </c>
      <c r="D305" s="65" t="s">
        <v>2414</v>
      </c>
      <c r="E305" s="51" t="s">
        <v>640</v>
      </c>
      <c r="F305" s="46">
        <v>707</v>
      </c>
      <c r="G305" s="47">
        <f>$F305-569</f>
        <v>138</v>
      </c>
      <c r="H305" s="48" t="s">
        <v>1489</v>
      </c>
      <c r="I305" s="49">
        <v>18.8</v>
      </c>
      <c r="J305" s="59" t="s">
        <v>641</v>
      </c>
      <c r="K305" s="50" t="s">
        <v>642</v>
      </c>
      <c r="L305" s="34" t="s">
        <v>1690</v>
      </c>
      <c r="M305" s="36" t="s">
        <v>643</v>
      </c>
      <c r="N305" s="22"/>
      <c r="O305" s="21"/>
      <c r="P305" s="19">
        <f t="shared" si="21"/>
        <v>0</v>
      </c>
      <c r="Q305" s="19">
        <f t="shared" si="22"/>
        <v>0</v>
      </c>
      <c r="R305" s="19">
        <f t="shared" si="23"/>
        <v>15.847900000000001</v>
      </c>
      <c r="S305" s="19">
        <f t="shared" si="24"/>
        <v>49.45021666666667</v>
      </c>
    </row>
    <row r="306" spans="2:19">
      <c r="B306" s="20">
        <f t="shared" si="20"/>
        <v>304</v>
      </c>
      <c r="C306" s="66">
        <v>4269</v>
      </c>
      <c r="D306" s="65" t="s">
        <v>2413</v>
      </c>
      <c r="E306" s="45" t="s">
        <v>1706</v>
      </c>
      <c r="F306" s="46">
        <v>689</v>
      </c>
      <c r="G306" s="47">
        <f>$F306-551</f>
        <v>138</v>
      </c>
      <c r="H306" s="48" t="s">
        <v>1707</v>
      </c>
      <c r="I306" s="49">
        <v>3.9</v>
      </c>
      <c r="J306" s="59" t="s">
        <v>877</v>
      </c>
      <c r="K306" s="50" t="s">
        <v>81</v>
      </c>
      <c r="L306" s="34" t="s">
        <v>1690</v>
      </c>
      <c r="M306" s="36" t="s">
        <v>2412</v>
      </c>
      <c r="N306" s="22"/>
      <c r="O306" s="21"/>
      <c r="P306" s="19">
        <f t="shared" si="21"/>
        <v>0</v>
      </c>
      <c r="Q306" s="19">
        <f t="shared" si="22"/>
        <v>0</v>
      </c>
      <c r="R306" s="19">
        <f t="shared" si="23"/>
        <v>16.326049999999999</v>
      </c>
      <c r="S306" s="19">
        <f t="shared" si="24"/>
        <v>49.531916666666667</v>
      </c>
    </row>
    <row r="307" spans="2:19">
      <c r="B307" s="20">
        <f t="shared" si="20"/>
        <v>305</v>
      </c>
      <c r="C307" s="66">
        <v>4755</v>
      </c>
      <c r="D307" s="65" t="s">
        <v>2411</v>
      </c>
      <c r="E307" s="51" t="s">
        <v>644</v>
      </c>
      <c r="F307" s="46">
        <v>630</v>
      </c>
      <c r="G307" s="47">
        <f>$F307-492</f>
        <v>138</v>
      </c>
      <c r="H307" s="48" t="s">
        <v>1490</v>
      </c>
      <c r="I307" s="49">
        <v>2.9</v>
      </c>
      <c r="J307" s="59" t="s">
        <v>645</v>
      </c>
      <c r="K307" s="50" t="s">
        <v>48</v>
      </c>
      <c r="L307" s="34" t="s">
        <v>1682</v>
      </c>
      <c r="M307" s="36" t="s">
        <v>646</v>
      </c>
      <c r="N307" s="22"/>
      <c r="O307" s="21"/>
      <c r="P307" s="19">
        <f t="shared" si="21"/>
        <v>0</v>
      </c>
      <c r="Q307" s="19">
        <f t="shared" si="22"/>
        <v>0</v>
      </c>
      <c r="R307" s="19">
        <f t="shared" si="23"/>
        <v>17.671050000000001</v>
      </c>
      <c r="S307" s="19">
        <f t="shared" si="24"/>
        <v>49.337466666666671</v>
      </c>
    </row>
    <row r="308" spans="2:19">
      <c r="B308" s="20">
        <f t="shared" si="20"/>
        <v>306</v>
      </c>
      <c r="C308" s="66">
        <v>4477</v>
      </c>
      <c r="D308" s="65" t="s">
        <v>2410</v>
      </c>
      <c r="E308" s="51" t="s">
        <v>647</v>
      </c>
      <c r="F308" s="46">
        <v>875</v>
      </c>
      <c r="G308" s="47">
        <f>$F308-738</f>
        <v>137</v>
      </c>
      <c r="H308" s="48" t="s">
        <v>1491</v>
      </c>
      <c r="I308" s="49">
        <v>1.6</v>
      </c>
      <c r="J308" s="59" t="s">
        <v>648</v>
      </c>
      <c r="K308" s="50" t="s">
        <v>20</v>
      </c>
      <c r="L308" s="34" t="s">
        <v>1692</v>
      </c>
      <c r="M308" s="36" t="s">
        <v>649</v>
      </c>
      <c r="N308" s="22"/>
      <c r="O308" s="21"/>
      <c r="P308" s="19">
        <f t="shared" si="21"/>
        <v>0</v>
      </c>
      <c r="Q308" s="19">
        <f t="shared" si="22"/>
        <v>0</v>
      </c>
      <c r="R308" s="19">
        <f t="shared" si="23"/>
        <v>13.081966666666666</v>
      </c>
      <c r="S308" s="19">
        <f t="shared" si="24"/>
        <v>49.253233333333334</v>
      </c>
    </row>
    <row r="309" spans="2:19">
      <c r="B309" s="20">
        <f t="shared" si="20"/>
        <v>307</v>
      </c>
      <c r="C309" s="66">
        <v>4756</v>
      </c>
      <c r="D309" s="65" t="s">
        <v>2409</v>
      </c>
      <c r="E309" s="51" t="s">
        <v>326</v>
      </c>
      <c r="F309" s="46">
        <v>766</v>
      </c>
      <c r="G309" s="47">
        <f>$F309-629</f>
        <v>137</v>
      </c>
      <c r="H309" s="48" t="s">
        <v>1492</v>
      </c>
      <c r="I309" s="49">
        <v>5.3</v>
      </c>
      <c r="J309" s="59" t="s">
        <v>187</v>
      </c>
      <c r="K309" s="50" t="s">
        <v>18</v>
      </c>
      <c r="L309" s="34" t="s">
        <v>1692</v>
      </c>
      <c r="M309" s="36" t="s">
        <v>650</v>
      </c>
      <c r="N309" s="22"/>
      <c r="O309" s="21"/>
      <c r="P309" s="19">
        <f t="shared" si="21"/>
        <v>0</v>
      </c>
      <c r="Q309" s="19">
        <f t="shared" si="22"/>
        <v>0</v>
      </c>
      <c r="R309" s="19">
        <f t="shared" si="23"/>
        <v>12.613816666666667</v>
      </c>
      <c r="S309" s="19">
        <f t="shared" si="24"/>
        <v>49.71736666666667</v>
      </c>
    </row>
    <row r="310" spans="2:19">
      <c r="B310" s="20">
        <f t="shared" si="20"/>
        <v>308</v>
      </c>
      <c r="C310" s="66">
        <v>3672</v>
      </c>
      <c r="D310" s="65" t="s">
        <v>2408</v>
      </c>
      <c r="E310" s="51" t="s">
        <v>651</v>
      </c>
      <c r="F310" s="46">
        <v>760</v>
      </c>
      <c r="G310" s="47">
        <f>$F310-623</f>
        <v>137</v>
      </c>
      <c r="H310" s="48" t="s">
        <v>1279</v>
      </c>
      <c r="I310" s="49">
        <v>1.5</v>
      </c>
      <c r="J310" s="59" t="s">
        <v>652</v>
      </c>
      <c r="K310" s="50" t="s">
        <v>4</v>
      </c>
      <c r="L310" s="34" t="s">
        <v>1682</v>
      </c>
      <c r="M310" s="36" t="s">
        <v>653</v>
      </c>
      <c r="N310" s="22"/>
      <c r="O310" s="21"/>
      <c r="P310" s="19">
        <f t="shared" si="21"/>
        <v>0</v>
      </c>
      <c r="Q310" s="19">
        <f t="shared" si="22"/>
        <v>0</v>
      </c>
      <c r="R310" s="19">
        <f t="shared" si="23"/>
        <v>18.283600000000003</v>
      </c>
      <c r="S310" s="19">
        <f t="shared" si="24"/>
        <v>49.446633333333331</v>
      </c>
    </row>
    <row r="311" spans="2:19">
      <c r="B311" s="20">
        <f t="shared" si="20"/>
        <v>309</v>
      </c>
      <c r="C311" s="66">
        <v>4757</v>
      </c>
      <c r="D311" s="65" t="s">
        <v>2407</v>
      </c>
      <c r="E311" s="51" t="s">
        <v>654</v>
      </c>
      <c r="F311" s="46">
        <v>689.7</v>
      </c>
      <c r="G311" s="47">
        <f>$F311-553</f>
        <v>136.70000000000005</v>
      </c>
      <c r="H311" s="48" t="s">
        <v>1493</v>
      </c>
      <c r="I311" s="49">
        <v>3.9</v>
      </c>
      <c r="J311" s="59" t="s">
        <v>655</v>
      </c>
      <c r="K311" s="50" t="s">
        <v>31</v>
      </c>
      <c r="L311" s="34" t="s">
        <v>1692</v>
      </c>
      <c r="M311" s="36" t="s">
        <v>656</v>
      </c>
      <c r="N311" s="22"/>
      <c r="O311" s="21"/>
      <c r="P311" s="19">
        <f t="shared" si="21"/>
        <v>0</v>
      </c>
      <c r="Q311" s="19">
        <f t="shared" si="22"/>
        <v>0</v>
      </c>
      <c r="R311" s="19">
        <f t="shared" si="23"/>
        <v>13.280883333333334</v>
      </c>
      <c r="S311" s="19">
        <f t="shared" si="24"/>
        <v>49.326750000000004</v>
      </c>
    </row>
    <row r="312" spans="2:19">
      <c r="B312" s="20">
        <f t="shared" si="20"/>
        <v>310</v>
      </c>
      <c r="C312" s="66">
        <v>3607</v>
      </c>
      <c r="D312" s="65" t="s">
        <v>2406</v>
      </c>
      <c r="E312" s="45" t="s">
        <v>657</v>
      </c>
      <c r="F312" s="46">
        <v>451</v>
      </c>
      <c r="G312" s="47">
        <f>$F312-314</f>
        <v>137</v>
      </c>
      <c r="H312" s="48" t="s">
        <v>1494</v>
      </c>
      <c r="I312" s="49">
        <v>12</v>
      </c>
      <c r="J312" s="59" t="s">
        <v>658</v>
      </c>
      <c r="K312" s="50" t="s">
        <v>659</v>
      </c>
      <c r="L312" s="34" t="s">
        <v>1688</v>
      </c>
      <c r="M312" s="36" t="s">
        <v>660</v>
      </c>
      <c r="N312" s="22"/>
      <c r="O312" s="21"/>
      <c r="P312" s="19">
        <f t="shared" si="21"/>
        <v>0</v>
      </c>
      <c r="Q312" s="19">
        <f t="shared" si="22"/>
        <v>0</v>
      </c>
      <c r="R312" s="19">
        <f t="shared" si="23"/>
        <v>16.122633333333333</v>
      </c>
      <c r="S312" s="19">
        <f t="shared" si="24"/>
        <v>50.199299999999994</v>
      </c>
    </row>
    <row r="313" spans="2:19">
      <c r="B313" s="20">
        <f t="shared" si="20"/>
        <v>311</v>
      </c>
      <c r="C313" s="66">
        <v>4759</v>
      </c>
      <c r="D313" s="65" t="s">
        <v>2405</v>
      </c>
      <c r="E313" s="45" t="s">
        <v>663</v>
      </c>
      <c r="F313" s="46">
        <v>924</v>
      </c>
      <c r="G313" s="47">
        <f>$F313-788</f>
        <v>136</v>
      </c>
      <c r="H313" s="48" t="s">
        <v>1729</v>
      </c>
      <c r="I313" s="49">
        <v>13.3</v>
      </c>
      <c r="J313" s="59" t="s">
        <v>169</v>
      </c>
      <c r="K313" s="50" t="s">
        <v>6</v>
      </c>
      <c r="L313" s="34" t="s">
        <v>1681</v>
      </c>
      <c r="M313" s="36" t="s">
        <v>664</v>
      </c>
      <c r="N313" s="22"/>
      <c r="O313" s="21"/>
      <c r="P313" s="19">
        <f t="shared" si="21"/>
        <v>0</v>
      </c>
      <c r="Q313" s="19">
        <f t="shared" si="22"/>
        <v>0</v>
      </c>
      <c r="R313" s="19">
        <f t="shared" si="23"/>
        <v>13.464633333333333</v>
      </c>
      <c r="S313" s="19">
        <f t="shared" si="24"/>
        <v>50.570650000000001</v>
      </c>
    </row>
    <row r="314" spans="2:19">
      <c r="B314" s="20">
        <f t="shared" si="20"/>
        <v>312</v>
      </c>
      <c r="C314" s="66">
        <v>4760</v>
      </c>
      <c r="D314" s="65" t="s">
        <v>2404</v>
      </c>
      <c r="E314" s="51" t="s">
        <v>665</v>
      </c>
      <c r="F314" s="46">
        <v>763</v>
      </c>
      <c r="G314" s="47">
        <f>$F314-627</f>
        <v>136</v>
      </c>
      <c r="H314" s="48" t="s">
        <v>1283</v>
      </c>
      <c r="I314" s="49">
        <v>1.9</v>
      </c>
      <c r="J314" s="59" t="s">
        <v>666</v>
      </c>
      <c r="K314" s="50" t="s">
        <v>42</v>
      </c>
      <c r="L314" s="34" t="s">
        <v>1686</v>
      </c>
      <c r="M314" s="36" t="s">
        <v>667</v>
      </c>
      <c r="N314" s="22"/>
      <c r="O314" s="21"/>
      <c r="P314" s="19">
        <f t="shared" si="21"/>
        <v>0</v>
      </c>
      <c r="Q314" s="19">
        <f t="shared" si="22"/>
        <v>0</v>
      </c>
      <c r="R314" s="19">
        <f t="shared" si="23"/>
        <v>16.989166666666666</v>
      </c>
      <c r="S314" s="19">
        <f t="shared" si="24"/>
        <v>50.0595</v>
      </c>
    </row>
    <row r="315" spans="2:19">
      <c r="B315" s="20">
        <f t="shared" si="20"/>
        <v>313</v>
      </c>
      <c r="C315" s="66">
        <v>4679</v>
      </c>
      <c r="D315" s="65" t="s">
        <v>2403</v>
      </c>
      <c r="E315" s="51" t="s">
        <v>284</v>
      </c>
      <c r="F315" s="46">
        <v>661</v>
      </c>
      <c r="G315" s="47">
        <f>$F315-525</f>
        <v>136</v>
      </c>
      <c r="H315" s="48" t="s">
        <v>1291</v>
      </c>
      <c r="I315" s="49">
        <v>5</v>
      </c>
      <c r="J315" s="59" t="s">
        <v>114</v>
      </c>
      <c r="K315" s="50" t="s">
        <v>77</v>
      </c>
      <c r="L315" s="34" t="s">
        <v>1692</v>
      </c>
      <c r="M315" s="36" t="s">
        <v>2402</v>
      </c>
      <c r="N315" s="22"/>
      <c r="O315" s="21"/>
      <c r="P315" s="19">
        <f t="shared" si="21"/>
        <v>0</v>
      </c>
      <c r="Q315" s="19">
        <f t="shared" si="22"/>
        <v>0</v>
      </c>
      <c r="R315" s="19">
        <f t="shared" si="23"/>
        <v>13.742533333333332</v>
      </c>
      <c r="S315" s="19">
        <f t="shared" si="24"/>
        <v>49.750149999999998</v>
      </c>
    </row>
    <row r="316" spans="2:19">
      <c r="B316" s="20">
        <f t="shared" si="20"/>
        <v>314</v>
      </c>
      <c r="C316" s="66">
        <v>4761</v>
      </c>
      <c r="D316" s="65" t="s">
        <v>2401</v>
      </c>
      <c r="E316" s="51" t="s">
        <v>668</v>
      </c>
      <c r="F316" s="46">
        <v>610</v>
      </c>
      <c r="G316" s="47">
        <f>$F316-474</f>
        <v>136</v>
      </c>
      <c r="H316" s="48" t="s">
        <v>1496</v>
      </c>
      <c r="I316" s="49">
        <v>3.6</v>
      </c>
      <c r="J316" s="59" t="s">
        <v>669</v>
      </c>
      <c r="K316" s="50" t="s">
        <v>280</v>
      </c>
      <c r="L316" s="34" t="s">
        <v>1687</v>
      </c>
      <c r="M316" s="36" t="s">
        <v>670</v>
      </c>
      <c r="N316" s="22"/>
      <c r="O316" s="21"/>
      <c r="P316" s="19">
        <f t="shared" si="21"/>
        <v>0</v>
      </c>
      <c r="Q316" s="19">
        <f t="shared" si="22"/>
        <v>0</v>
      </c>
      <c r="R316" s="19">
        <f t="shared" si="23"/>
        <v>15.438683333333334</v>
      </c>
      <c r="S316" s="19">
        <f t="shared" si="24"/>
        <v>50.607733333333336</v>
      </c>
    </row>
    <row r="317" spans="2:19">
      <c r="B317" s="20">
        <f t="shared" si="20"/>
        <v>315</v>
      </c>
      <c r="C317" s="66">
        <v>4085</v>
      </c>
      <c r="D317" s="65" t="s">
        <v>2400</v>
      </c>
      <c r="E317" s="51" t="s">
        <v>671</v>
      </c>
      <c r="F317" s="46">
        <v>604</v>
      </c>
      <c r="G317" s="47">
        <f>$F317-468</f>
        <v>136</v>
      </c>
      <c r="H317" s="48" t="s">
        <v>1497</v>
      </c>
      <c r="I317" s="49">
        <v>3.8</v>
      </c>
      <c r="J317" s="59" t="s">
        <v>672</v>
      </c>
      <c r="K317" s="50" t="s">
        <v>159</v>
      </c>
      <c r="L317" s="34" t="s">
        <v>1692</v>
      </c>
      <c r="M317" s="36" t="s">
        <v>673</v>
      </c>
      <c r="N317" s="22"/>
      <c r="O317" s="21"/>
      <c r="P317" s="19">
        <f t="shared" si="21"/>
        <v>0</v>
      </c>
      <c r="Q317" s="19">
        <f t="shared" si="22"/>
        <v>0</v>
      </c>
      <c r="R317" s="19">
        <f t="shared" si="23"/>
        <v>13.130033333333333</v>
      </c>
      <c r="S317" s="19">
        <f t="shared" si="24"/>
        <v>49.482033333333334</v>
      </c>
    </row>
    <row r="318" spans="2:19">
      <c r="B318" s="20">
        <f t="shared" si="20"/>
        <v>316</v>
      </c>
      <c r="C318" s="66">
        <v>4762</v>
      </c>
      <c r="D318" s="65" t="s">
        <v>2399</v>
      </c>
      <c r="E318" s="51" t="s">
        <v>674</v>
      </c>
      <c r="F318" s="46">
        <v>504</v>
      </c>
      <c r="G318" s="47">
        <f>$F318-368</f>
        <v>136</v>
      </c>
      <c r="H318" s="48" t="s">
        <v>113</v>
      </c>
      <c r="I318" s="49">
        <v>1.8</v>
      </c>
      <c r="J318" s="59" t="s">
        <v>371</v>
      </c>
      <c r="K318" s="50" t="s">
        <v>9</v>
      </c>
      <c r="L318" s="34" t="s">
        <v>1687</v>
      </c>
      <c r="M318" s="36" t="s">
        <v>675</v>
      </c>
      <c r="N318" s="22"/>
      <c r="O318" s="21"/>
      <c r="P318" s="19">
        <f t="shared" si="21"/>
        <v>0</v>
      </c>
      <c r="Q318" s="19">
        <f t="shared" si="22"/>
        <v>0</v>
      </c>
      <c r="R318" s="19">
        <f t="shared" si="23"/>
        <v>14.4475</v>
      </c>
      <c r="S318" s="19">
        <f t="shared" si="24"/>
        <v>50.716116666666672</v>
      </c>
    </row>
    <row r="319" spans="2:19">
      <c r="B319" s="20">
        <f t="shared" si="20"/>
        <v>317</v>
      </c>
      <c r="C319" s="66">
        <v>4763</v>
      </c>
      <c r="D319" s="65" t="s">
        <v>2398</v>
      </c>
      <c r="E319" s="51" t="s">
        <v>679</v>
      </c>
      <c r="F319" s="46">
        <v>823</v>
      </c>
      <c r="G319" s="47">
        <f>$F319-688</f>
        <v>135</v>
      </c>
      <c r="H319" s="48" t="s">
        <v>1290</v>
      </c>
      <c r="I319" s="49">
        <v>2.2000000000000002</v>
      </c>
      <c r="J319" s="59" t="s">
        <v>39</v>
      </c>
      <c r="K319" s="50" t="s">
        <v>40</v>
      </c>
      <c r="L319" s="34" t="s">
        <v>1686</v>
      </c>
      <c r="M319" s="36" t="s">
        <v>680</v>
      </c>
      <c r="N319" s="22"/>
      <c r="O319" s="21"/>
      <c r="P319" s="19">
        <f t="shared" si="21"/>
        <v>0</v>
      </c>
      <c r="Q319" s="19">
        <f t="shared" si="22"/>
        <v>0</v>
      </c>
      <c r="R319" s="19">
        <f t="shared" si="23"/>
        <v>17.101616666666668</v>
      </c>
      <c r="S319" s="19">
        <f t="shared" si="24"/>
        <v>50.231300000000005</v>
      </c>
    </row>
    <row r="320" spans="2:19">
      <c r="B320" s="20">
        <f t="shared" si="20"/>
        <v>318</v>
      </c>
      <c r="C320" s="66">
        <v>3383</v>
      </c>
      <c r="D320" s="65" t="s">
        <v>2397</v>
      </c>
      <c r="E320" s="51" t="s">
        <v>681</v>
      </c>
      <c r="F320" s="46">
        <v>729</v>
      </c>
      <c r="G320" s="47">
        <f>$F320-594</f>
        <v>135</v>
      </c>
      <c r="H320" s="48" t="s">
        <v>1499</v>
      </c>
      <c r="I320" s="49">
        <v>6.1</v>
      </c>
      <c r="J320" s="59" t="s">
        <v>346</v>
      </c>
      <c r="K320" s="50" t="s">
        <v>554</v>
      </c>
      <c r="L320" s="34" t="s">
        <v>1692</v>
      </c>
      <c r="M320" s="36" t="s">
        <v>682</v>
      </c>
      <c r="N320" s="22"/>
      <c r="O320" s="21"/>
      <c r="P320" s="19">
        <f t="shared" si="21"/>
        <v>0</v>
      </c>
      <c r="Q320" s="19">
        <f t="shared" si="22"/>
        <v>0</v>
      </c>
      <c r="R320" s="19">
        <f t="shared" si="23"/>
        <v>13.393599999999999</v>
      </c>
      <c r="S320" s="19">
        <f t="shared" si="24"/>
        <v>49.338433333333334</v>
      </c>
    </row>
    <row r="321" spans="2:19">
      <c r="B321" s="20">
        <f t="shared" si="20"/>
        <v>319</v>
      </c>
      <c r="C321" s="66">
        <v>4086</v>
      </c>
      <c r="D321" s="65" t="s">
        <v>2396</v>
      </c>
      <c r="E321" s="51" t="s">
        <v>683</v>
      </c>
      <c r="F321" s="46">
        <v>697</v>
      </c>
      <c r="G321" s="47">
        <f>$F321-562</f>
        <v>135</v>
      </c>
      <c r="H321" s="48" t="s">
        <v>1500</v>
      </c>
      <c r="I321" s="49">
        <v>2.7</v>
      </c>
      <c r="J321" s="59" t="s">
        <v>197</v>
      </c>
      <c r="K321" s="50" t="s">
        <v>159</v>
      </c>
      <c r="L321" s="34" t="s">
        <v>1692</v>
      </c>
      <c r="M321" s="36" t="s">
        <v>684</v>
      </c>
      <c r="N321" s="22"/>
      <c r="O321" s="21"/>
      <c r="P321" s="19">
        <f t="shared" si="21"/>
        <v>0</v>
      </c>
      <c r="Q321" s="19">
        <f t="shared" si="22"/>
        <v>0</v>
      </c>
      <c r="R321" s="19">
        <f t="shared" si="23"/>
        <v>13.213283333333333</v>
      </c>
      <c r="S321" s="19">
        <f t="shared" si="24"/>
        <v>49.458850000000005</v>
      </c>
    </row>
    <row r="322" spans="2:19">
      <c r="B322" s="20">
        <f t="shared" si="20"/>
        <v>320</v>
      </c>
      <c r="C322" s="66">
        <v>5988</v>
      </c>
      <c r="D322" s="65" t="s">
        <v>2394</v>
      </c>
      <c r="E322" s="51" t="s">
        <v>2395</v>
      </c>
      <c r="F322" s="46">
        <v>673</v>
      </c>
      <c r="G322" s="47">
        <f>$F322-538</f>
        <v>135</v>
      </c>
      <c r="H322" s="48" t="s">
        <v>1470</v>
      </c>
      <c r="I322" s="49">
        <v>7.9</v>
      </c>
      <c r="J322" s="59" t="s">
        <v>581</v>
      </c>
      <c r="K322" s="50" t="s">
        <v>31</v>
      </c>
      <c r="L322" s="34" t="s">
        <v>1693</v>
      </c>
      <c r="M322" s="36" t="s">
        <v>2393</v>
      </c>
      <c r="N322" s="22"/>
      <c r="O322" s="21"/>
      <c r="P322" s="19">
        <f t="shared" si="21"/>
        <v>0</v>
      </c>
      <c r="Q322" s="19">
        <f t="shared" si="22"/>
        <v>0</v>
      </c>
      <c r="R322" s="19">
        <f t="shared" si="23"/>
        <v>14.007400000000001</v>
      </c>
      <c r="S322" s="19">
        <f t="shared" si="24"/>
        <v>49.143500000000003</v>
      </c>
    </row>
    <row r="323" spans="2:19">
      <c r="B323" s="20">
        <f t="shared" ref="B323:B386" si="25">ROW()-ROW($B$2)</f>
        <v>321</v>
      </c>
      <c r="C323" s="66">
        <v>4764</v>
      </c>
      <c r="D323" s="65" t="s">
        <v>2392</v>
      </c>
      <c r="E323" s="45" t="s">
        <v>685</v>
      </c>
      <c r="F323" s="46">
        <v>670.6</v>
      </c>
      <c r="G323" s="47">
        <f>$F323-536</f>
        <v>134.60000000000002</v>
      </c>
      <c r="H323" s="48" t="s">
        <v>1501</v>
      </c>
      <c r="I323" s="49">
        <v>3.9</v>
      </c>
      <c r="J323" s="59" t="s">
        <v>686</v>
      </c>
      <c r="K323" s="50" t="s">
        <v>31</v>
      </c>
      <c r="L323" s="34" t="s">
        <v>1692</v>
      </c>
      <c r="M323" s="36" t="s">
        <v>687</v>
      </c>
      <c r="N323" s="22"/>
      <c r="O323" s="21"/>
      <c r="P323" s="19">
        <f t="shared" ref="P323:P386" si="26">IF(R323=0,VALUE(MID(M323,14,2))+VALUE(MID(M323,18,2))/60+VALUE(MID(M323,21,3))/1000/60,0)</f>
        <v>0</v>
      </c>
      <c r="Q323" s="19">
        <f t="shared" ref="Q323:Q386" si="27">IF(R323=0,VALUE(MID(M323,2,2))+VALUE(MID(M323,6,2))/60+VALUE(MID(M323,9,3))/1000/60,0)</f>
        <v>0</v>
      </c>
      <c r="R323" s="19">
        <f t="shared" ref="R323:R386" si="28">IF(N323="",VALUE(MID(M323,14,2))+VALUE(MID(M323,18,2))/60+VALUE(MID(M323,21,3))/1000/60,0)</f>
        <v>13.582333333333333</v>
      </c>
      <c r="S323" s="19">
        <f t="shared" ref="S323:S386" si="29">IF(N323="",VALUE(MID(M323,2,2))+VALUE(MID(M323,6,2))/60+VALUE(MID(M323,9,3))/1000/60,0)</f>
        <v>49.271633333333334</v>
      </c>
    </row>
    <row r="324" spans="2:19">
      <c r="B324" s="20">
        <f t="shared" si="25"/>
        <v>322</v>
      </c>
      <c r="C324" s="66">
        <v>4765</v>
      </c>
      <c r="D324" s="65" t="s">
        <v>2391</v>
      </c>
      <c r="E324" s="51" t="s">
        <v>688</v>
      </c>
      <c r="F324" s="46">
        <v>668</v>
      </c>
      <c r="G324" s="47">
        <f>$F324-533</f>
        <v>135</v>
      </c>
      <c r="H324" s="48" t="s">
        <v>1502</v>
      </c>
      <c r="I324" s="49">
        <v>5.8</v>
      </c>
      <c r="J324" s="59" t="s">
        <v>689</v>
      </c>
      <c r="K324" s="50" t="s">
        <v>554</v>
      </c>
      <c r="L324" s="34" t="s">
        <v>1692</v>
      </c>
      <c r="M324" s="36" t="s">
        <v>690</v>
      </c>
      <c r="N324" s="22"/>
      <c r="O324" s="21"/>
      <c r="P324" s="19">
        <f t="shared" si="26"/>
        <v>0</v>
      </c>
      <c r="Q324" s="19">
        <f t="shared" si="27"/>
        <v>0</v>
      </c>
      <c r="R324" s="19">
        <f t="shared" si="28"/>
        <v>13.653866666666667</v>
      </c>
      <c r="S324" s="19">
        <f t="shared" si="29"/>
        <v>49.510449999999999</v>
      </c>
    </row>
    <row r="325" spans="2:19">
      <c r="B325" s="20">
        <f t="shared" si="25"/>
        <v>323</v>
      </c>
      <c r="C325" s="66">
        <v>271</v>
      </c>
      <c r="D325" s="65" t="s">
        <v>2390</v>
      </c>
      <c r="E325" s="45" t="s">
        <v>693</v>
      </c>
      <c r="F325" s="46">
        <v>1066</v>
      </c>
      <c r="G325" s="47">
        <f>$F325-932</f>
        <v>134</v>
      </c>
      <c r="H325" s="48" t="s">
        <v>1844</v>
      </c>
      <c r="I325" s="49">
        <v>1.8</v>
      </c>
      <c r="J325" s="59" t="s">
        <v>30</v>
      </c>
      <c r="K325" s="50" t="s">
        <v>31</v>
      </c>
      <c r="L325" s="34" t="s">
        <v>1693</v>
      </c>
      <c r="M325" s="36" t="s">
        <v>1950</v>
      </c>
      <c r="N325" s="22"/>
      <c r="O325" s="21"/>
      <c r="P325" s="19">
        <f t="shared" si="26"/>
        <v>0</v>
      </c>
      <c r="Q325" s="19">
        <f t="shared" si="27"/>
        <v>0</v>
      </c>
      <c r="R325" s="19">
        <f t="shared" si="28"/>
        <v>14.117783333333334</v>
      </c>
      <c r="S325" s="19">
        <f t="shared" si="29"/>
        <v>48.875133333333331</v>
      </c>
    </row>
    <row r="326" spans="2:19">
      <c r="B326" s="20">
        <f t="shared" si="25"/>
        <v>324</v>
      </c>
      <c r="C326" s="66">
        <v>1591</v>
      </c>
      <c r="D326" s="65" t="s">
        <v>2389</v>
      </c>
      <c r="E326" s="45" t="s">
        <v>677</v>
      </c>
      <c r="F326" s="46">
        <v>880.46</v>
      </c>
      <c r="G326" s="47">
        <f>$F326-746</f>
        <v>134.46000000000004</v>
      </c>
      <c r="H326" s="48" t="s">
        <v>1272</v>
      </c>
      <c r="I326" s="49">
        <v>1.8</v>
      </c>
      <c r="J326" s="59" t="s">
        <v>678</v>
      </c>
      <c r="K326" s="50" t="s">
        <v>64</v>
      </c>
      <c r="L326" s="34" t="s">
        <v>1688</v>
      </c>
      <c r="M326" s="36" t="s">
        <v>2388</v>
      </c>
      <c r="N326" s="22"/>
      <c r="O326" s="21"/>
      <c r="P326" s="19">
        <f t="shared" si="26"/>
        <v>0</v>
      </c>
      <c r="Q326" s="19">
        <f t="shared" si="27"/>
        <v>0</v>
      </c>
      <c r="R326" s="19">
        <f t="shared" si="28"/>
        <v>16.280866666666665</v>
      </c>
      <c r="S326" s="19">
        <f t="shared" si="29"/>
        <v>50.661433333333335</v>
      </c>
    </row>
    <row r="327" spans="2:19">
      <c r="B327" s="20">
        <f t="shared" si="25"/>
        <v>325</v>
      </c>
      <c r="C327" s="66">
        <v>4384</v>
      </c>
      <c r="D327" s="65" t="s">
        <v>2387</v>
      </c>
      <c r="E327" s="45" t="s">
        <v>326</v>
      </c>
      <c r="F327" s="46">
        <v>658</v>
      </c>
      <c r="G327" s="47">
        <f>$F327-524</f>
        <v>134</v>
      </c>
      <c r="H327" s="48" t="s">
        <v>1503</v>
      </c>
      <c r="I327" s="49">
        <v>2.4</v>
      </c>
      <c r="J327" s="59" t="s">
        <v>51</v>
      </c>
      <c r="K327" s="50" t="s">
        <v>53</v>
      </c>
      <c r="L327" s="34" t="s">
        <v>1687</v>
      </c>
      <c r="M327" s="36" t="s">
        <v>691</v>
      </c>
      <c r="N327" s="22"/>
      <c r="O327" s="21"/>
      <c r="P327" s="19">
        <f t="shared" si="26"/>
        <v>0</v>
      </c>
      <c r="Q327" s="19">
        <f t="shared" si="27"/>
        <v>0</v>
      </c>
      <c r="R327" s="19">
        <f t="shared" si="28"/>
        <v>14.684533333333334</v>
      </c>
      <c r="S327" s="19">
        <f t="shared" si="29"/>
        <v>50.83636666666667</v>
      </c>
    </row>
    <row r="328" spans="2:19">
      <c r="B328" s="20">
        <f t="shared" si="25"/>
        <v>326</v>
      </c>
      <c r="C328" s="66">
        <v>4766</v>
      </c>
      <c r="D328" s="65" t="s">
        <v>2386</v>
      </c>
      <c r="E328" s="51" t="s">
        <v>676</v>
      </c>
      <c r="F328" s="46">
        <v>583</v>
      </c>
      <c r="G328" s="47">
        <f>$F328-449</f>
        <v>134</v>
      </c>
      <c r="H328" s="48" t="s">
        <v>1399</v>
      </c>
      <c r="I328" s="49">
        <v>3</v>
      </c>
      <c r="J328" s="59" t="s">
        <v>336</v>
      </c>
      <c r="K328" s="50" t="s">
        <v>333</v>
      </c>
      <c r="L328" s="34" t="s">
        <v>1684</v>
      </c>
      <c r="M328" s="36" t="s">
        <v>692</v>
      </c>
      <c r="N328" s="22"/>
      <c r="O328" s="21"/>
      <c r="P328" s="19">
        <f t="shared" si="26"/>
        <v>0</v>
      </c>
      <c r="Q328" s="19">
        <f t="shared" si="27"/>
        <v>0</v>
      </c>
      <c r="R328" s="19">
        <f t="shared" si="28"/>
        <v>16.662466666666667</v>
      </c>
      <c r="S328" s="19">
        <f t="shared" si="29"/>
        <v>49.673466666666663</v>
      </c>
    </row>
    <row r="329" spans="2:19">
      <c r="B329" s="20">
        <f t="shared" si="25"/>
        <v>327</v>
      </c>
      <c r="C329" s="66">
        <v>4767</v>
      </c>
      <c r="D329" s="65" t="s">
        <v>2385</v>
      </c>
      <c r="E329" s="51" t="s">
        <v>436</v>
      </c>
      <c r="F329" s="46">
        <v>573</v>
      </c>
      <c r="G329" s="47">
        <f>$F329-439</f>
        <v>134</v>
      </c>
      <c r="H329" s="48" t="s">
        <v>1505</v>
      </c>
      <c r="I329" s="49">
        <v>3.7</v>
      </c>
      <c r="J329" s="59" t="s">
        <v>402</v>
      </c>
      <c r="K329" s="50" t="s">
        <v>15</v>
      </c>
      <c r="L329" s="34" t="s">
        <v>1691</v>
      </c>
      <c r="M329" s="36" t="s">
        <v>694</v>
      </c>
      <c r="N329" s="22"/>
      <c r="O329" s="21"/>
      <c r="P329" s="19">
        <f t="shared" si="26"/>
        <v>0</v>
      </c>
      <c r="Q329" s="19">
        <f t="shared" si="27"/>
        <v>0</v>
      </c>
      <c r="R329" s="19">
        <f t="shared" si="28"/>
        <v>17.550699999999999</v>
      </c>
      <c r="S329" s="19">
        <f t="shared" si="29"/>
        <v>48.890783333333331</v>
      </c>
    </row>
    <row r="330" spans="2:19">
      <c r="B330" s="20">
        <f t="shared" si="25"/>
        <v>328</v>
      </c>
      <c r="C330" s="66">
        <v>4292</v>
      </c>
      <c r="D330" s="65" t="s">
        <v>2384</v>
      </c>
      <c r="E330" s="51" t="s">
        <v>695</v>
      </c>
      <c r="F330" s="46">
        <v>498</v>
      </c>
      <c r="G330" s="47">
        <f>$F330-364</f>
        <v>134</v>
      </c>
      <c r="H330" s="48" t="s">
        <v>1506</v>
      </c>
      <c r="I330" s="49">
        <v>6.1</v>
      </c>
      <c r="J330" s="59" t="s">
        <v>402</v>
      </c>
      <c r="K330" s="50" t="s">
        <v>403</v>
      </c>
      <c r="L330" s="34" t="s">
        <v>1682</v>
      </c>
      <c r="M330" s="36" t="s">
        <v>696</v>
      </c>
      <c r="N330" s="22"/>
      <c r="O330" s="21"/>
      <c r="P330" s="19">
        <f t="shared" si="26"/>
        <v>0</v>
      </c>
      <c r="Q330" s="19">
        <f t="shared" si="27"/>
        <v>0</v>
      </c>
      <c r="R330" s="19">
        <f t="shared" si="28"/>
        <v>17.209599999999998</v>
      </c>
      <c r="S330" s="19">
        <f t="shared" si="29"/>
        <v>49.21691666666667</v>
      </c>
    </row>
    <row r="331" spans="2:19">
      <c r="B331" s="20">
        <f t="shared" si="25"/>
        <v>329</v>
      </c>
      <c r="C331" s="66">
        <v>4768</v>
      </c>
      <c r="D331" s="65" t="s">
        <v>2383</v>
      </c>
      <c r="E331" s="51" t="s">
        <v>697</v>
      </c>
      <c r="F331" s="46">
        <v>961</v>
      </c>
      <c r="G331" s="47">
        <f>$F331-828</f>
        <v>133</v>
      </c>
      <c r="H331" s="48" t="s">
        <v>1507</v>
      </c>
      <c r="I331" s="49">
        <v>2.4</v>
      </c>
      <c r="J331" s="59" t="s">
        <v>109</v>
      </c>
      <c r="K331" s="50" t="s">
        <v>31</v>
      </c>
      <c r="L331" s="34" t="s">
        <v>1693</v>
      </c>
      <c r="M331" s="36" t="s">
        <v>698</v>
      </c>
      <c r="N331" s="22"/>
      <c r="O331" s="21"/>
      <c r="P331" s="19">
        <f t="shared" si="26"/>
        <v>0</v>
      </c>
      <c r="Q331" s="19">
        <f t="shared" si="27"/>
        <v>0</v>
      </c>
      <c r="R331" s="19">
        <f t="shared" si="28"/>
        <v>13.9727</v>
      </c>
      <c r="S331" s="19">
        <f t="shared" si="29"/>
        <v>48.996200000000002</v>
      </c>
    </row>
    <row r="332" spans="2:19">
      <c r="B332" s="20">
        <f t="shared" si="25"/>
        <v>330</v>
      </c>
      <c r="C332" s="66">
        <v>4769</v>
      </c>
      <c r="D332" s="65" t="s">
        <v>2382</v>
      </c>
      <c r="E332" s="51" t="s">
        <v>80</v>
      </c>
      <c r="F332" s="46">
        <v>651</v>
      </c>
      <c r="G332" s="47">
        <f>$F332-518</f>
        <v>133</v>
      </c>
      <c r="H332" s="48" t="s">
        <v>1508</v>
      </c>
      <c r="I332" s="49">
        <v>7.7</v>
      </c>
      <c r="J332" s="59" t="s">
        <v>688</v>
      </c>
      <c r="K332" s="50" t="s">
        <v>159</v>
      </c>
      <c r="L332" s="34" t="s">
        <v>1692</v>
      </c>
      <c r="M332" s="36" t="s">
        <v>699</v>
      </c>
      <c r="N332" s="22"/>
      <c r="O332" s="21"/>
      <c r="P332" s="19">
        <f t="shared" si="26"/>
        <v>0</v>
      </c>
      <c r="Q332" s="19">
        <f t="shared" si="27"/>
        <v>0</v>
      </c>
      <c r="R332" s="19">
        <f t="shared" si="28"/>
        <v>13.550650000000001</v>
      </c>
      <c r="S332" s="19">
        <f t="shared" si="29"/>
        <v>49.532183333333336</v>
      </c>
    </row>
    <row r="333" spans="2:19">
      <c r="B333" s="20">
        <f t="shared" si="25"/>
        <v>331</v>
      </c>
      <c r="C333" s="66">
        <v>3066</v>
      </c>
      <c r="D333" s="65" t="s">
        <v>2381</v>
      </c>
      <c r="E333" s="45" t="s">
        <v>700</v>
      </c>
      <c r="F333" s="46">
        <v>601</v>
      </c>
      <c r="G333" s="47">
        <f>$F333-468</f>
        <v>133</v>
      </c>
      <c r="H333" s="48" t="s">
        <v>1509</v>
      </c>
      <c r="I333" s="49">
        <v>4.5999999999999996</v>
      </c>
      <c r="J333" s="59" t="s">
        <v>548</v>
      </c>
      <c r="K333" s="50" t="s">
        <v>701</v>
      </c>
      <c r="L333" s="34" t="s">
        <v>1690</v>
      </c>
      <c r="M333" s="36" t="s">
        <v>702</v>
      </c>
      <c r="N333" s="22"/>
      <c r="O333" s="21"/>
      <c r="P333" s="19">
        <f t="shared" si="26"/>
        <v>0</v>
      </c>
      <c r="Q333" s="19">
        <f t="shared" si="27"/>
        <v>0</v>
      </c>
      <c r="R333" s="19">
        <f t="shared" si="28"/>
        <v>15.364783333333333</v>
      </c>
      <c r="S333" s="19">
        <f t="shared" si="29"/>
        <v>49.682383333333334</v>
      </c>
    </row>
    <row r="334" spans="2:19">
      <c r="B334" s="20">
        <f t="shared" si="25"/>
        <v>332</v>
      </c>
      <c r="C334" s="66">
        <v>4784</v>
      </c>
      <c r="D334" s="65" t="s">
        <v>2380</v>
      </c>
      <c r="E334" s="45" t="s">
        <v>762</v>
      </c>
      <c r="F334" s="46">
        <v>545</v>
      </c>
      <c r="G334" s="47">
        <f>$F334-412</f>
        <v>133</v>
      </c>
      <c r="H334" s="48" t="s">
        <v>1272</v>
      </c>
      <c r="I334" s="49">
        <v>2</v>
      </c>
      <c r="J334" s="59" t="s">
        <v>619</v>
      </c>
      <c r="K334" s="50" t="s">
        <v>103</v>
      </c>
      <c r="L334" s="34" t="s">
        <v>1681</v>
      </c>
      <c r="M334" s="36" t="s">
        <v>763</v>
      </c>
      <c r="N334" s="22"/>
      <c r="O334" s="21"/>
      <c r="P334" s="19">
        <f t="shared" si="26"/>
        <v>0</v>
      </c>
      <c r="Q334" s="19">
        <f t="shared" si="27"/>
        <v>0</v>
      </c>
      <c r="R334" s="19">
        <f t="shared" si="28"/>
        <v>13.146733333333334</v>
      </c>
      <c r="S334" s="19">
        <f t="shared" si="29"/>
        <v>50.372683333333335</v>
      </c>
    </row>
    <row r="335" spans="2:19">
      <c r="B335" s="20">
        <f t="shared" si="25"/>
        <v>333</v>
      </c>
      <c r="C335" s="66">
        <v>4153</v>
      </c>
      <c r="D335" s="65" t="s">
        <v>2378</v>
      </c>
      <c r="E335" s="45" t="s">
        <v>2379</v>
      </c>
      <c r="F335" s="46">
        <v>538</v>
      </c>
      <c r="G335" s="47">
        <f>F335-405.5</f>
        <v>132.5</v>
      </c>
      <c r="H335" s="48" t="s">
        <v>1532</v>
      </c>
      <c r="I335" s="49">
        <v>18.7</v>
      </c>
      <c r="J335" s="59" t="s">
        <v>2377</v>
      </c>
      <c r="K335" s="50" t="s">
        <v>772</v>
      </c>
      <c r="L335" s="34" t="s">
        <v>1689</v>
      </c>
      <c r="M335" s="36" t="s">
        <v>2376</v>
      </c>
      <c r="N335" s="22"/>
      <c r="O335" s="21"/>
      <c r="P335" s="19">
        <f t="shared" si="26"/>
        <v>0</v>
      </c>
      <c r="Q335" s="19">
        <f t="shared" si="27"/>
        <v>0</v>
      </c>
      <c r="R335" s="19">
        <f t="shared" si="28"/>
        <v>13.793516666666667</v>
      </c>
      <c r="S335" s="19">
        <f t="shared" si="29"/>
        <v>50.163933333333333</v>
      </c>
    </row>
    <row r="336" spans="2:19">
      <c r="B336" s="20">
        <f t="shared" si="25"/>
        <v>334</v>
      </c>
      <c r="C336" s="66">
        <v>3871</v>
      </c>
      <c r="D336" s="65" t="s">
        <v>2375</v>
      </c>
      <c r="E336" s="51" t="s">
        <v>703</v>
      </c>
      <c r="F336" s="46">
        <v>459</v>
      </c>
      <c r="G336" s="47">
        <f>$F336-326</f>
        <v>133</v>
      </c>
      <c r="H336" s="48" t="s">
        <v>1510</v>
      </c>
      <c r="I336" s="49">
        <v>2</v>
      </c>
      <c r="J336" s="59" t="s">
        <v>704</v>
      </c>
      <c r="K336" s="50" t="s">
        <v>90</v>
      </c>
      <c r="L336" s="34" t="s">
        <v>1691</v>
      </c>
      <c r="M336" s="36" t="s">
        <v>705</v>
      </c>
      <c r="N336" s="22"/>
      <c r="O336" s="21"/>
      <c r="P336" s="19">
        <f t="shared" si="26"/>
        <v>0</v>
      </c>
      <c r="Q336" s="19">
        <f t="shared" si="27"/>
        <v>0</v>
      </c>
      <c r="R336" s="19">
        <f t="shared" si="28"/>
        <v>16.637566666666665</v>
      </c>
      <c r="S336" s="19">
        <f t="shared" si="29"/>
        <v>48.840633333333336</v>
      </c>
    </row>
    <row r="337" spans="2:19">
      <c r="B337" s="20">
        <f t="shared" si="25"/>
        <v>335</v>
      </c>
      <c r="C337" s="66">
        <v>4770</v>
      </c>
      <c r="D337" s="65" t="s">
        <v>2374</v>
      </c>
      <c r="E337" s="51" t="s">
        <v>706</v>
      </c>
      <c r="F337" s="46">
        <v>382</v>
      </c>
      <c r="G337" s="47">
        <f>$F337-249</f>
        <v>133</v>
      </c>
      <c r="H337" s="48" t="s">
        <v>1511</v>
      </c>
      <c r="I337" s="49">
        <v>3.3</v>
      </c>
      <c r="J337" s="59" t="s">
        <v>476</v>
      </c>
      <c r="K337" s="50" t="s">
        <v>9</v>
      </c>
      <c r="L337" s="34" t="s">
        <v>1681</v>
      </c>
      <c r="M337" s="36" t="s">
        <v>707</v>
      </c>
      <c r="N337" s="22"/>
      <c r="O337" s="21"/>
      <c r="P337" s="19">
        <f t="shared" si="26"/>
        <v>0</v>
      </c>
      <c r="Q337" s="19">
        <f t="shared" si="27"/>
        <v>0</v>
      </c>
      <c r="R337" s="19">
        <f t="shared" si="28"/>
        <v>13.820883333333333</v>
      </c>
      <c r="S337" s="19">
        <f t="shared" si="29"/>
        <v>50.620950000000001</v>
      </c>
    </row>
    <row r="338" spans="2:19">
      <c r="B338" s="20">
        <f t="shared" si="25"/>
        <v>336</v>
      </c>
      <c r="C338" s="66">
        <v>1035</v>
      </c>
      <c r="D338" s="65" t="s">
        <v>2373</v>
      </c>
      <c r="E338" s="45" t="s">
        <v>162</v>
      </c>
      <c r="F338" s="46">
        <v>890</v>
      </c>
      <c r="G338" s="47">
        <f>$F338-758</f>
        <v>132</v>
      </c>
      <c r="H338" s="48" t="s">
        <v>1512</v>
      </c>
      <c r="I338" s="49">
        <v>1.8</v>
      </c>
      <c r="J338" s="59" t="s">
        <v>21</v>
      </c>
      <c r="K338" s="50" t="s">
        <v>23</v>
      </c>
      <c r="L338" s="34" t="s">
        <v>1683</v>
      </c>
      <c r="M338" s="36" t="s">
        <v>708</v>
      </c>
      <c r="N338" s="22"/>
      <c r="O338" s="21"/>
      <c r="P338" s="19">
        <f t="shared" si="26"/>
        <v>0</v>
      </c>
      <c r="Q338" s="19">
        <f t="shared" si="27"/>
        <v>0</v>
      </c>
      <c r="R338" s="19">
        <f t="shared" si="28"/>
        <v>18.313000000000002</v>
      </c>
      <c r="S338" s="19">
        <f t="shared" si="29"/>
        <v>49.584666666666671</v>
      </c>
    </row>
    <row r="339" spans="2:19">
      <c r="B339" s="20">
        <f t="shared" si="25"/>
        <v>337</v>
      </c>
      <c r="C339" s="66">
        <v>4301</v>
      </c>
      <c r="D339" s="65" t="s">
        <v>2372</v>
      </c>
      <c r="E339" s="45" t="s">
        <v>1708</v>
      </c>
      <c r="F339" s="46">
        <v>783</v>
      </c>
      <c r="G339" s="47">
        <f>$F339-651</f>
        <v>132</v>
      </c>
      <c r="H339" s="48" t="s">
        <v>1522</v>
      </c>
      <c r="I339" s="49">
        <v>5.4</v>
      </c>
      <c r="J339" s="59" t="s">
        <v>79</v>
      </c>
      <c r="K339" s="50" t="s">
        <v>81</v>
      </c>
      <c r="L339" s="34" t="s">
        <v>1684</v>
      </c>
      <c r="M339" s="36" t="s">
        <v>1709</v>
      </c>
      <c r="N339" s="22"/>
      <c r="O339" s="21"/>
      <c r="P339" s="19">
        <f t="shared" si="26"/>
        <v>0</v>
      </c>
      <c r="Q339" s="19">
        <f t="shared" si="27"/>
        <v>0</v>
      </c>
      <c r="R339" s="19">
        <f t="shared" si="28"/>
        <v>16.067316666666667</v>
      </c>
      <c r="S339" s="19">
        <f t="shared" si="29"/>
        <v>49.715450000000004</v>
      </c>
    </row>
    <row r="340" spans="2:19">
      <c r="B340" s="20">
        <f t="shared" si="25"/>
        <v>338</v>
      </c>
      <c r="C340" s="66">
        <v>4771</v>
      </c>
      <c r="D340" s="65" t="s">
        <v>2371</v>
      </c>
      <c r="E340" s="51" t="s">
        <v>709</v>
      </c>
      <c r="F340" s="46">
        <v>770</v>
      </c>
      <c r="G340" s="47">
        <f>$F340-638</f>
        <v>132</v>
      </c>
      <c r="H340" s="48" t="s">
        <v>1513</v>
      </c>
      <c r="I340" s="49">
        <v>2.8</v>
      </c>
      <c r="J340" s="59" t="s">
        <v>710</v>
      </c>
      <c r="K340" s="50" t="s">
        <v>31</v>
      </c>
      <c r="L340" s="34" t="s">
        <v>1692</v>
      </c>
      <c r="M340" s="36" t="s">
        <v>711</v>
      </c>
      <c r="N340" s="22"/>
      <c r="O340" s="21"/>
      <c r="P340" s="19">
        <f t="shared" si="26"/>
        <v>0</v>
      </c>
      <c r="Q340" s="19">
        <f t="shared" si="27"/>
        <v>0</v>
      </c>
      <c r="R340" s="19">
        <f t="shared" si="28"/>
        <v>13.212083333333332</v>
      </c>
      <c r="S340" s="19">
        <f t="shared" si="29"/>
        <v>49.280200000000001</v>
      </c>
    </row>
    <row r="341" spans="2:19">
      <c r="B341" s="20">
        <f t="shared" si="25"/>
        <v>339</v>
      </c>
      <c r="C341" s="66">
        <v>4772</v>
      </c>
      <c r="D341" s="65" t="s">
        <v>2370</v>
      </c>
      <c r="E341" s="51" t="s">
        <v>712</v>
      </c>
      <c r="F341" s="46">
        <v>735</v>
      </c>
      <c r="G341" s="47">
        <f>$F341-603</f>
        <v>132</v>
      </c>
      <c r="H341" s="48" t="s">
        <v>1277</v>
      </c>
      <c r="I341" s="49">
        <v>2</v>
      </c>
      <c r="J341" s="59" t="s">
        <v>52</v>
      </c>
      <c r="K341" s="50" t="s">
        <v>40</v>
      </c>
      <c r="L341" s="34" t="s">
        <v>1686</v>
      </c>
      <c r="M341" s="36" t="s">
        <v>713</v>
      </c>
      <c r="N341" s="22"/>
      <c r="O341" s="21"/>
      <c r="P341" s="19">
        <f t="shared" si="26"/>
        <v>0</v>
      </c>
      <c r="Q341" s="19">
        <f t="shared" si="27"/>
        <v>0</v>
      </c>
      <c r="R341" s="19">
        <f t="shared" si="28"/>
        <v>17.22485</v>
      </c>
      <c r="S341" s="19">
        <f t="shared" si="29"/>
        <v>50.287033333333333</v>
      </c>
    </row>
    <row r="342" spans="2:19">
      <c r="B342" s="20">
        <f t="shared" si="25"/>
        <v>340</v>
      </c>
      <c r="C342" s="66">
        <v>2990</v>
      </c>
      <c r="D342" s="65" t="s">
        <v>2369</v>
      </c>
      <c r="E342" s="45" t="s">
        <v>575</v>
      </c>
      <c r="F342" s="46">
        <v>725</v>
      </c>
      <c r="G342" s="47">
        <f>$F342-593</f>
        <v>132</v>
      </c>
      <c r="H342" s="48" t="s">
        <v>1469</v>
      </c>
      <c r="I342" s="49">
        <v>12.5</v>
      </c>
      <c r="J342" s="59" t="s">
        <v>576</v>
      </c>
      <c r="K342" s="50" t="s">
        <v>94</v>
      </c>
      <c r="L342" s="34" t="s">
        <v>1693</v>
      </c>
      <c r="M342" s="36" t="s">
        <v>577</v>
      </c>
      <c r="N342" s="22"/>
      <c r="O342" s="21"/>
      <c r="P342" s="19">
        <f t="shared" si="26"/>
        <v>0</v>
      </c>
      <c r="Q342" s="19">
        <f t="shared" si="27"/>
        <v>0</v>
      </c>
      <c r="R342" s="19">
        <f t="shared" si="28"/>
        <v>15.185833333333333</v>
      </c>
      <c r="S342" s="19">
        <f t="shared" si="29"/>
        <v>49.087883333333338</v>
      </c>
    </row>
    <row r="343" spans="2:19">
      <c r="B343" s="20">
        <f t="shared" si="25"/>
        <v>341</v>
      </c>
      <c r="C343" s="66">
        <v>4773</v>
      </c>
      <c r="D343" s="65" t="s">
        <v>2368</v>
      </c>
      <c r="E343" s="51" t="s">
        <v>714</v>
      </c>
      <c r="F343" s="46">
        <v>710</v>
      </c>
      <c r="G343" s="47">
        <f>$F343-578</f>
        <v>132</v>
      </c>
      <c r="H343" s="48" t="s">
        <v>1282</v>
      </c>
      <c r="I343" s="49">
        <v>2.1</v>
      </c>
      <c r="J343" s="59" t="s">
        <v>442</v>
      </c>
      <c r="K343" s="50" t="s">
        <v>444</v>
      </c>
      <c r="L343" s="34" t="s">
        <v>1692</v>
      </c>
      <c r="M343" s="36" t="s">
        <v>715</v>
      </c>
      <c r="N343" s="22"/>
      <c r="O343" s="21"/>
      <c r="P343" s="19">
        <f t="shared" si="26"/>
        <v>0</v>
      </c>
      <c r="Q343" s="19">
        <f t="shared" si="27"/>
        <v>0</v>
      </c>
      <c r="R343" s="19">
        <f t="shared" si="28"/>
        <v>13.063016666666668</v>
      </c>
      <c r="S343" s="19">
        <f t="shared" si="29"/>
        <v>49.302299999999995</v>
      </c>
    </row>
    <row r="344" spans="2:19">
      <c r="B344" s="20">
        <f t="shared" si="25"/>
        <v>342</v>
      </c>
      <c r="C344" s="66">
        <v>4774</v>
      </c>
      <c r="D344" s="65" t="s">
        <v>2367</v>
      </c>
      <c r="E344" s="51" t="s">
        <v>716</v>
      </c>
      <c r="F344" s="46">
        <v>708</v>
      </c>
      <c r="G344" s="47">
        <f>$F344-576</f>
        <v>132</v>
      </c>
      <c r="H344" s="48" t="s">
        <v>1288</v>
      </c>
      <c r="I344" s="49">
        <v>2.9</v>
      </c>
      <c r="J344" s="59" t="s">
        <v>188</v>
      </c>
      <c r="K344" s="50" t="s">
        <v>18</v>
      </c>
      <c r="L344" s="34" t="s">
        <v>1692</v>
      </c>
      <c r="M344" s="36" t="s">
        <v>717</v>
      </c>
      <c r="N344" s="22"/>
      <c r="O344" s="21"/>
      <c r="P344" s="19">
        <f t="shared" si="26"/>
        <v>0</v>
      </c>
      <c r="Q344" s="19">
        <f t="shared" si="27"/>
        <v>0</v>
      </c>
      <c r="R344" s="19">
        <f t="shared" si="28"/>
        <v>12.682366666666667</v>
      </c>
      <c r="S344" s="19">
        <f t="shared" si="29"/>
        <v>49.558366666666664</v>
      </c>
    </row>
    <row r="345" spans="2:19">
      <c r="B345" s="20">
        <f t="shared" si="25"/>
        <v>343</v>
      </c>
      <c r="C345" s="66">
        <v>2335</v>
      </c>
      <c r="D345" s="65" t="s">
        <v>2366</v>
      </c>
      <c r="E345" s="51" t="s">
        <v>718</v>
      </c>
      <c r="F345" s="46">
        <v>524</v>
      </c>
      <c r="G345" s="47">
        <f>$F345-392</f>
        <v>132</v>
      </c>
      <c r="H345" s="48" t="s">
        <v>1514</v>
      </c>
      <c r="I345" s="49">
        <v>2.2999999999999998</v>
      </c>
      <c r="J345" s="59" t="s">
        <v>162</v>
      </c>
      <c r="K345" s="50" t="s">
        <v>23</v>
      </c>
      <c r="L345" s="34" t="s">
        <v>1683</v>
      </c>
      <c r="M345" s="36" t="s">
        <v>719</v>
      </c>
      <c r="N345" s="22"/>
      <c r="O345" s="21"/>
      <c r="P345" s="19">
        <f t="shared" si="26"/>
        <v>0</v>
      </c>
      <c r="Q345" s="19">
        <f t="shared" si="27"/>
        <v>0</v>
      </c>
      <c r="R345" s="19">
        <f t="shared" si="28"/>
        <v>18.343433333333333</v>
      </c>
      <c r="S345" s="19">
        <f t="shared" si="29"/>
        <v>49.619583333333331</v>
      </c>
    </row>
    <row r="346" spans="2:19">
      <c r="B346" s="20">
        <f t="shared" si="25"/>
        <v>344</v>
      </c>
      <c r="C346" s="66">
        <v>4775</v>
      </c>
      <c r="D346" s="65" t="s">
        <v>2365</v>
      </c>
      <c r="E346" s="51" t="s">
        <v>720</v>
      </c>
      <c r="F346" s="46">
        <v>475</v>
      </c>
      <c r="G346" s="47">
        <f>$F346-343</f>
        <v>132</v>
      </c>
      <c r="H346" s="48" t="s">
        <v>1515</v>
      </c>
      <c r="I346" s="49">
        <v>2.4</v>
      </c>
      <c r="J346" s="59" t="s">
        <v>721</v>
      </c>
      <c r="K346" s="50" t="s">
        <v>74</v>
      </c>
      <c r="L346" s="34" t="s">
        <v>1681</v>
      </c>
      <c r="M346" s="36" t="s">
        <v>722</v>
      </c>
      <c r="N346" s="22"/>
      <c r="O346" s="21"/>
      <c r="P346" s="19">
        <f t="shared" si="26"/>
        <v>0</v>
      </c>
      <c r="Q346" s="19">
        <f t="shared" si="27"/>
        <v>0</v>
      </c>
      <c r="R346" s="19">
        <f t="shared" si="28"/>
        <v>14.366433333333333</v>
      </c>
      <c r="S346" s="19">
        <f t="shared" si="29"/>
        <v>50.875583333333331</v>
      </c>
    </row>
    <row r="347" spans="2:19">
      <c r="B347" s="20">
        <f t="shared" si="25"/>
        <v>345</v>
      </c>
      <c r="C347" s="66">
        <v>4490</v>
      </c>
      <c r="D347" s="65" t="s">
        <v>2364</v>
      </c>
      <c r="E347" s="51" t="s">
        <v>723</v>
      </c>
      <c r="F347" s="46">
        <v>420</v>
      </c>
      <c r="G347" s="47">
        <f>$F347-288</f>
        <v>132</v>
      </c>
      <c r="H347" s="48" t="s">
        <v>1516</v>
      </c>
      <c r="I347" s="49">
        <v>3.2</v>
      </c>
      <c r="J347" s="59" t="s">
        <v>724</v>
      </c>
      <c r="K347" s="50" t="s">
        <v>642</v>
      </c>
      <c r="L347" s="34" t="s">
        <v>1691</v>
      </c>
      <c r="M347" s="36" t="s">
        <v>725</v>
      </c>
      <c r="N347" s="22"/>
      <c r="O347" s="21"/>
      <c r="P347" s="19">
        <f t="shared" si="26"/>
        <v>0</v>
      </c>
      <c r="Q347" s="19">
        <f t="shared" si="27"/>
        <v>0</v>
      </c>
      <c r="R347" s="19">
        <f t="shared" si="28"/>
        <v>16.431833333333334</v>
      </c>
      <c r="S347" s="19">
        <f t="shared" si="29"/>
        <v>49.303766666666661</v>
      </c>
    </row>
    <row r="348" spans="2:19">
      <c r="B348" s="20">
        <f t="shared" si="25"/>
        <v>346</v>
      </c>
      <c r="C348" s="66">
        <v>4785</v>
      </c>
      <c r="D348" s="65" t="s">
        <v>2363</v>
      </c>
      <c r="E348" s="51" t="s">
        <v>222</v>
      </c>
      <c r="F348" s="46">
        <v>925</v>
      </c>
      <c r="G348" s="47">
        <f>$F348-794</f>
        <v>131</v>
      </c>
      <c r="H348" s="48" t="s">
        <v>1530</v>
      </c>
      <c r="I348" s="49">
        <v>5.3</v>
      </c>
      <c r="J348" s="59" t="s">
        <v>50</v>
      </c>
      <c r="K348" s="50" t="s">
        <v>31</v>
      </c>
      <c r="L348" s="34" t="s">
        <v>1693</v>
      </c>
      <c r="M348" s="36" t="s">
        <v>768</v>
      </c>
      <c r="N348" s="22"/>
      <c r="O348" s="21"/>
      <c r="P348" s="19">
        <f t="shared" si="26"/>
        <v>0</v>
      </c>
      <c r="Q348" s="19">
        <f t="shared" si="27"/>
        <v>0</v>
      </c>
      <c r="R348" s="19">
        <f t="shared" si="28"/>
        <v>13.893916666666666</v>
      </c>
      <c r="S348" s="19">
        <f t="shared" si="29"/>
        <v>49.060666666666663</v>
      </c>
    </row>
    <row r="349" spans="2:19">
      <c r="B349" s="20">
        <f t="shared" si="25"/>
        <v>347</v>
      </c>
      <c r="C349" s="66">
        <v>3101</v>
      </c>
      <c r="D349" s="65" t="s">
        <v>2362</v>
      </c>
      <c r="E349" s="45" t="s">
        <v>729</v>
      </c>
      <c r="F349" s="46">
        <v>733.5</v>
      </c>
      <c r="G349" s="47">
        <f>$F349-603</f>
        <v>130.5</v>
      </c>
      <c r="H349" s="48" t="s">
        <v>1517</v>
      </c>
      <c r="I349" s="49">
        <v>8.8000000000000007</v>
      </c>
      <c r="J349" s="59" t="s">
        <v>730</v>
      </c>
      <c r="K349" s="50" t="s">
        <v>642</v>
      </c>
      <c r="L349" s="34" t="s">
        <v>1690</v>
      </c>
      <c r="M349" s="36" t="s">
        <v>2361</v>
      </c>
      <c r="N349" s="22"/>
      <c r="O349" s="21"/>
      <c r="P349" s="19">
        <f t="shared" si="26"/>
        <v>0</v>
      </c>
      <c r="Q349" s="19">
        <f t="shared" si="27"/>
        <v>0</v>
      </c>
      <c r="R349" s="19">
        <f t="shared" si="28"/>
        <v>15.511116666666666</v>
      </c>
      <c r="S349" s="19">
        <f t="shared" si="29"/>
        <v>49.31165</v>
      </c>
    </row>
    <row r="350" spans="2:19">
      <c r="B350" s="20">
        <f t="shared" si="25"/>
        <v>348</v>
      </c>
      <c r="C350" s="66">
        <v>4776</v>
      </c>
      <c r="D350" s="65" t="s">
        <v>2360</v>
      </c>
      <c r="E350" s="51" t="s">
        <v>726</v>
      </c>
      <c r="F350" s="46">
        <v>733.9</v>
      </c>
      <c r="G350" s="47">
        <f>$F350-603</f>
        <v>130.89999999999998</v>
      </c>
      <c r="H350" s="48" t="s">
        <v>1977</v>
      </c>
      <c r="I350" s="49">
        <v>2.6</v>
      </c>
      <c r="J350" s="59" t="s">
        <v>727</v>
      </c>
      <c r="K350" s="50" t="s">
        <v>48</v>
      </c>
      <c r="L350" s="34" t="s">
        <v>1682</v>
      </c>
      <c r="M350" s="36" t="s">
        <v>728</v>
      </c>
      <c r="N350" s="22"/>
      <c r="O350" s="21"/>
      <c r="P350" s="19">
        <f t="shared" si="26"/>
        <v>0</v>
      </c>
      <c r="Q350" s="19">
        <f t="shared" si="27"/>
        <v>0</v>
      </c>
      <c r="R350" s="19">
        <f t="shared" si="28"/>
        <v>18.096183333333332</v>
      </c>
      <c r="S350" s="19">
        <f t="shared" si="29"/>
        <v>49.333300000000001</v>
      </c>
    </row>
    <row r="351" spans="2:19">
      <c r="B351" s="20">
        <f t="shared" si="25"/>
        <v>349</v>
      </c>
      <c r="C351" s="66">
        <v>3386</v>
      </c>
      <c r="D351" s="65" t="s">
        <v>2359</v>
      </c>
      <c r="E351" s="51" t="s">
        <v>655</v>
      </c>
      <c r="F351" s="46">
        <v>728.8</v>
      </c>
      <c r="G351" s="47">
        <f>$F351-598</f>
        <v>130.79999999999995</v>
      </c>
      <c r="H351" s="48" t="s">
        <v>1518</v>
      </c>
      <c r="I351" s="49">
        <v>4.5</v>
      </c>
      <c r="J351" s="59" t="s">
        <v>681</v>
      </c>
      <c r="K351" s="50" t="s">
        <v>31</v>
      </c>
      <c r="L351" s="34" t="s">
        <v>1692</v>
      </c>
      <c r="M351" s="36" t="s">
        <v>731</v>
      </c>
      <c r="N351" s="22"/>
      <c r="O351" s="21"/>
      <c r="P351" s="19">
        <f t="shared" si="26"/>
        <v>0</v>
      </c>
      <c r="Q351" s="19">
        <f t="shared" si="27"/>
        <v>0</v>
      </c>
      <c r="R351" s="19">
        <f t="shared" si="28"/>
        <v>13.341700000000001</v>
      </c>
      <c r="S351" s="19">
        <f t="shared" si="29"/>
        <v>49.317033333333335</v>
      </c>
    </row>
    <row r="352" spans="2:19">
      <c r="B352" s="20">
        <f t="shared" si="25"/>
        <v>350</v>
      </c>
      <c r="C352" s="66">
        <v>4781</v>
      </c>
      <c r="D352" s="65" t="s">
        <v>2358</v>
      </c>
      <c r="E352" s="45" t="s">
        <v>745</v>
      </c>
      <c r="F352" s="46">
        <v>594</v>
      </c>
      <c r="G352" s="47">
        <f>$F352-463</f>
        <v>131</v>
      </c>
      <c r="H352" s="48" t="s">
        <v>1283</v>
      </c>
      <c r="I352" s="49">
        <v>3.1</v>
      </c>
      <c r="J352" s="59" t="s">
        <v>199</v>
      </c>
      <c r="K352" s="50" t="s">
        <v>9</v>
      </c>
      <c r="L352" s="34" t="s">
        <v>1681</v>
      </c>
      <c r="M352" s="36" t="s">
        <v>746</v>
      </c>
      <c r="N352" s="22"/>
      <c r="O352" s="21"/>
      <c r="P352" s="19">
        <f t="shared" si="26"/>
        <v>0</v>
      </c>
      <c r="Q352" s="19">
        <f t="shared" si="27"/>
        <v>0</v>
      </c>
      <c r="R352" s="19">
        <f t="shared" si="28"/>
        <v>14.184800000000001</v>
      </c>
      <c r="S352" s="19">
        <f t="shared" si="29"/>
        <v>50.611499999999999</v>
      </c>
    </row>
    <row r="353" spans="2:19">
      <c r="B353" s="20">
        <f t="shared" si="25"/>
        <v>351</v>
      </c>
      <c r="C353" s="66">
        <v>4777</v>
      </c>
      <c r="D353" s="65" t="s">
        <v>2357</v>
      </c>
      <c r="E353" s="51" t="s">
        <v>575</v>
      </c>
      <c r="F353" s="46">
        <v>494</v>
      </c>
      <c r="G353" s="47">
        <f>$F353-363</f>
        <v>131</v>
      </c>
      <c r="H353" s="48" t="s">
        <v>1279</v>
      </c>
      <c r="I353" s="49">
        <v>2.5</v>
      </c>
      <c r="J353" s="59" t="s">
        <v>732</v>
      </c>
      <c r="K353" s="50" t="s">
        <v>9</v>
      </c>
      <c r="L353" s="34" t="s">
        <v>1681</v>
      </c>
      <c r="M353" s="36" t="s">
        <v>733</v>
      </c>
      <c r="N353" s="22"/>
      <c r="O353" s="21"/>
      <c r="P353" s="19">
        <f t="shared" si="26"/>
        <v>0</v>
      </c>
      <c r="Q353" s="19">
        <f t="shared" si="27"/>
        <v>0</v>
      </c>
      <c r="R353" s="19">
        <f t="shared" si="28"/>
        <v>14.1357</v>
      </c>
      <c r="S353" s="19">
        <f t="shared" si="29"/>
        <v>50.689816666666665</v>
      </c>
    </row>
    <row r="354" spans="2:19">
      <c r="B354" s="20">
        <f t="shared" si="25"/>
        <v>352</v>
      </c>
      <c r="C354" s="66">
        <v>2855</v>
      </c>
      <c r="D354" s="65" t="s">
        <v>2356</v>
      </c>
      <c r="E354" s="51" t="s">
        <v>561</v>
      </c>
      <c r="F354" s="46">
        <v>469</v>
      </c>
      <c r="G354" s="47">
        <f>$F354-338</f>
        <v>131</v>
      </c>
      <c r="H354" s="48" t="s">
        <v>1519</v>
      </c>
      <c r="I354" s="49">
        <v>2.7</v>
      </c>
      <c r="J354" s="59" t="s">
        <v>734</v>
      </c>
      <c r="K354" s="50" t="s">
        <v>74</v>
      </c>
      <c r="L354" s="34" t="s">
        <v>1681</v>
      </c>
      <c r="M354" s="36" t="s">
        <v>735</v>
      </c>
      <c r="N354" s="22"/>
      <c r="O354" s="21"/>
      <c r="P354" s="19">
        <f t="shared" si="26"/>
        <v>0</v>
      </c>
      <c r="Q354" s="19">
        <f t="shared" si="27"/>
        <v>0</v>
      </c>
      <c r="R354" s="19">
        <f t="shared" si="28"/>
        <v>14.371816666666668</v>
      </c>
      <c r="S354" s="19">
        <f t="shared" si="29"/>
        <v>50.816449999999996</v>
      </c>
    </row>
    <row r="355" spans="2:19">
      <c r="B355" s="20">
        <f t="shared" si="25"/>
        <v>353</v>
      </c>
      <c r="C355" s="66">
        <v>4778</v>
      </c>
      <c r="D355" s="65" t="s">
        <v>2355</v>
      </c>
      <c r="E355" s="51" t="s">
        <v>736</v>
      </c>
      <c r="F355" s="46">
        <v>464</v>
      </c>
      <c r="G355" s="47">
        <f>$F355-333</f>
        <v>131</v>
      </c>
      <c r="H355" s="48" t="s">
        <v>1520</v>
      </c>
      <c r="I355" s="49">
        <v>9.9</v>
      </c>
      <c r="J355" s="59" t="s">
        <v>616</v>
      </c>
      <c r="K355" s="50" t="s">
        <v>532</v>
      </c>
      <c r="L355" s="34" t="s">
        <v>1691</v>
      </c>
      <c r="M355" s="36" t="s">
        <v>737</v>
      </c>
      <c r="N355" s="22"/>
      <c r="O355" s="21"/>
      <c r="P355" s="19">
        <f t="shared" si="26"/>
        <v>0</v>
      </c>
      <c r="Q355" s="19">
        <f t="shared" si="27"/>
        <v>0</v>
      </c>
      <c r="R355" s="19">
        <f t="shared" si="28"/>
        <v>16.417083333333334</v>
      </c>
      <c r="S355" s="19">
        <f t="shared" si="29"/>
        <v>49.124050000000004</v>
      </c>
    </row>
    <row r="356" spans="2:19">
      <c r="B356" s="20">
        <f t="shared" si="25"/>
        <v>354</v>
      </c>
      <c r="C356" s="66">
        <v>3544</v>
      </c>
      <c r="D356" s="65" t="s">
        <v>2354</v>
      </c>
      <c r="E356" s="45" t="s">
        <v>738</v>
      </c>
      <c r="F356" s="46">
        <v>463.8</v>
      </c>
      <c r="G356" s="47">
        <f>$F356-333</f>
        <v>130.80000000000001</v>
      </c>
      <c r="H356" s="48" t="s">
        <v>1521</v>
      </c>
      <c r="I356" s="49">
        <v>4.4000000000000004</v>
      </c>
      <c r="J356" s="59" t="s">
        <v>739</v>
      </c>
      <c r="K356" s="50" t="s">
        <v>219</v>
      </c>
      <c r="L356" s="34" t="s">
        <v>1688</v>
      </c>
      <c r="M356" s="36" t="s">
        <v>740</v>
      </c>
      <c r="N356" s="22"/>
      <c r="O356" s="21"/>
      <c r="P356" s="19">
        <f t="shared" si="26"/>
        <v>0</v>
      </c>
      <c r="Q356" s="19">
        <f t="shared" si="27"/>
        <v>0</v>
      </c>
      <c r="R356" s="19">
        <f t="shared" si="28"/>
        <v>15.320549999999999</v>
      </c>
      <c r="S356" s="19">
        <f t="shared" si="29"/>
        <v>50.466033333333336</v>
      </c>
    </row>
    <row r="357" spans="2:19">
      <c r="B357" s="20">
        <f t="shared" si="25"/>
        <v>355</v>
      </c>
      <c r="C357" s="66">
        <v>4779</v>
      </c>
      <c r="D357" s="65" t="s">
        <v>2352</v>
      </c>
      <c r="E357" s="51" t="s">
        <v>2353</v>
      </c>
      <c r="F357" s="46">
        <v>415</v>
      </c>
      <c r="G357" s="47">
        <f>$F357-284</f>
        <v>131</v>
      </c>
      <c r="H357" s="48" t="s">
        <v>2778</v>
      </c>
      <c r="I357" s="49">
        <v>6.7</v>
      </c>
      <c r="J357" s="59" t="s">
        <v>741</v>
      </c>
      <c r="K357" s="50" t="s">
        <v>532</v>
      </c>
      <c r="L357" s="34" t="s">
        <v>1691</v>
      </c>
      <c r="M357" s="36" t="s">
        <v>742</v>
      </c>
      <c r="N357" s="22"/>
      <c r="O357" s="21"/>
      <c r="P357" s="19">
        <f t="shared" si="26"/>
        <v>0</v>
      </c>
      <c r="Q357" s="19">
        <f t="shared" si="27"/>
        <v>0</v>
      </c>
      <c r="R357" s="19">
        <f t="shared" si="28"/>
        <v>16.389800000000001</v>
      </c>
      <c r="S357" s="19">
        <f t="shared" si="29"/>
        <v>49.056799999999996</v>
      </c>
    </row>
    <row r="358" spans="2:19">
      <c r="B358" s="20">
        <f t="shared" si="25"/>
        <v>356</v>
      </c>
      <c r="C358" s="66">
        <v>4780</v>
      </c>
      <c r="D358" s="65" t="s">
        <v>2351</v>
      </c>
      <c r="E358" s="45" t="s">
        <v>593</v>
      </c>
      <c r="F358" s="46">
        <v>765</v>
      </c>
      <c r="G358" s="47">
        <f>$F358-635</f>
        <v>130</v>
      </c>
      <c r="H358" s="48" t="s">
        <v>1523</v>
      </c>
      <c r="I358" s="49">
        <v>4.8</v>
      </c>
      <c r="J358" s="59" t="s">
        <v>575</v>
      </c>
      <c r="K358" s="50" t="s">
        <v>12</v>
      </c>
      <c r="L358" s="34" t="s">
        <v>1684</v>
      </c>
      <c r="M358" s="36" t="s">
        <v>744</v>
      </c>
      <c r="N358" s="22"/>
      <c r="O358" s="21"/>
      <c r="P358" s="19">
        <f t="shared" si="26"/>
        <v>0</v>
      </c>
      <c r="Q358" s="19">
        <f t="shared" si="27"/>
        <v>0</v>
      </c>
      <c r="R358" s="19">
        <f t="shared" si="28"/>
        <v>16.604083333333335</v>
      </c>
      <c r="S358" s="19">
        <f t="shared" si="29"/>
        <v>50.11181666666667</v>
      </c>
    </row>
    <row r="359" spans="2:19">
      <c r="B359" s="20">
        <f t="shared" si="25"/>
        <v>357</v>
      </c>
      <c r="C359" s="66">
        <v>1819</v>
      </c>
      <c r="D359" s="65" t="s">
        <v>2350</v>
      </c>
      <c r="E359" s="45" t="s">
        <v>637</v>
      </c>
      <c r="F359" s="46">
        <v>593</v>
      </c>
      <c r="G359" s="47">
        <f>F359-463</f>
        <v>130</v>
      </c>
      <c r="H359" s="48" t="s">
        <v>1287</v>
      </c>
      <c r="I359" s="49">
        <v>1.9</v>
      </c>
      <c r="J359" s="59" t="s">
        <v>126</v>
      </c>
      <c r="K359" s="50" t="s">
        <v>53</v>
      </c>
      <c r="L359" s="34" t="s">
        <v>1687</v>
      </c>
      <c r="M359" s="36" t="s">
        <v>1696</v>
      </c>
      <c r="N359" s="22"/>
      <c r="O359" s="21"/>
      <c r="P359" s="19">
        <f t="shared" si="26"/>
        <v>0</v>
      </c>
      <c r="Q359" s="19">
        <f t="shared" si="27"/>
        <v>0</v>
      </c>
      <c r="R359" s="19">
        <f t="shared" si="28"/>
        <v>14.749799999999999</v>
      </c>
      <c r="S359" s="19">
        <f t="shared" si="29"/>
        <v>50.807516666666665</v>
      </c>
    </row>
    <row r="360" spans="2:19">
      <c r="B360" s="20">
        <f t="shared" si="25"/>
        <v>358</v>
      </c>
      <c r="C360" s="66">
        <v>3669</v>
      </c>
      <c r="D360" s="65" t="s">
        <v>2349</v>
      </c>
      <c r="E360" s="45" t="s">
        <v>747</v>
      </c>
      <c r="F360" s="46">
        <v>527</v>
      </c>
      <c r="G360" s="47">
        <f>$F360-397</f>
        <v>130</v>
      </c>
      <c r="H360" s="48" t="s">
        <v>1524</v>
      </c>
      <c r="I360" s="49">
        <v>3</v>
      </c>
      <c r="J360" s="59" t="s">
        <v>38</v>
      </c>
      <c r="K360" s="50" t="s">
        <v>748</v>
      </c>
      <c r="L360" s="34" t="s">
        <v>1686</v>
      </c>
      <c r="M360" s="36" t="s">
        <v>749</v>
      </c>
      <c r="N360" s="22"/>
      <c r="O360" s="21"/>
      <c r="P360" s="19">
        <f t="shared" si="26"/>
        <v>0</v>
      </c>
      <c r="Q360" s="19">
        <f t="shared" si="27"/>
        <v>0</v>
      </c>
      <c r="R360" s="19">
        <f t="shared" si="28"/>
        <v>17.112100000000002</v>
      </c>
      <c r="S360" s="19">
        <f t="shared" si="29"/>
        <v>50.310316666666665</v>
      </c>
    </row>
    <row r="361" spans="2:19">
      <c r="B361" s="20">
        <f t="shared" si="25"/>
        <v>359</v>
      </c>
      <c r="C361" s="66">
        <v>4782</v>
      </c>
      <c r="D361" s="65" t="s">
        <v>2348</v>
      </c>
      <c r="E361" s="45" t="s">
        <v>750</v>
      </c>
      <c r="F361" s="46">
        <v>508</v>
      </c>
      <c r="G361" s="47">
        <f>$F361-378</f>
        <v>130</v>
      </c>
      <c r="H361" s="48" t="s">
        <v>1290</v>
      </c>
      <c r="I361" s="49">
        <v>1.5</v>
      </c>
      <c r="J361" s="59" t="s">
        <v>751</v>
      </c>
      <c r="K361" s="50" t="s">
        <v>9</v>
      </c>
      <c r="L361" s="34" t="s">
        <v>1681</v>
      </c>
      <c r="M361" s="36" t="s">
        <v>752</v>
      </c>
      <c r="N361" s="22"/>
      <c r="O361" s="21"/>
      <c r="P361" s="19">
        <f t="shared" si="26"/>
        <v>0</v>
      </c>
      <c r="Q361" s="19">
        <f t="shared" si="27"/>
        <v>0</v>
      </c>
      <c r="R361" s="19">
        <f t="shared" si="28"/>
        <v>14.158366666666668</v>
      </c>
      <c r="S361" s="19">
        <f t="shared" si="29"/>
        <v>50.754683333333332</v>
      </c>
    </row>
    <row r="362" spans="2:19">
      <c r="B362" s="20">
        <f t="shared" si="25"/>
        <v>360</v>
      </c>
      <c r="C362" s="66">
        <v>1705</v>
      </c>
      <c r="D362" s="65" t="s">
        <v>2347</v>
      </c>
      <c r="E362" s="45" t="s">
        <v>753</v>
      </c>
      <c r="F362" s="46">
        <v>493</v>
      </c>
      <c r="G362" s="47">
        <f>$F362-363</f>
        <v>130</v>
      </c>
      <c r="H362" s="48" t="s">
        <v>1525</v>
      </c>
      <c r="I362" s="49">
        <v>5.6</v>
      </c>
      <c r="J362" s="59" t="s">
        <v>343</v>
      </c>
      <c r="K362" s="50" t="s">
        <v>115</v>
      </c>
      <c r="L362" s="34" t="s">
        <v>1689</v>
      </c>
      <c r="M362" s="36" t="s">
        <v>754</v>
      </c>
      <c r="N362" s="22"/>
      <c r="O362" s="21"/>
      <c r="P362" s="19">
        <f t="shared" si="26"/>
        <v>0</v>
      </c>
      <c r="Q362" s="19">
        <f t="shared" si="27"/>
        <v>0</v>
      </c>
      <c r="R362" s="19">
        <f t="shared" si="28"/>
        <v>14.033983333333333</v>
      </c>
      <c r="S362" s="19">
        <f t="shared" si="29"/>
        <v>49.967516666666668</v>
      </c>
    </row>
    <row r="363" spans="2:19">
      <c r="B363" s="20">
        <f t="shared" si="25"/>
        <v>361</v>
      </c>
      <c r="C363" s="66">
        <v>1802</v>
      </c>
      <c r="D363" s="65" t="s">
        <v>2346</v>
      </c>
      <c r="E363" s="45" t="s">
        <v>755</v>
      </c>
      <c r="F363" s="46">
        <v>442</v>
      </c>
      <c r="G363" s="47">
        <f>$F363-312</f>
        <v>130</v>
      </c>
      <c r="H363" s="48" t="s">
        <v>1526</v>
      </c>
      <c r="I363" s="49">
        <v>7.1</v>
      </c>
      <c r="J363" s="59" t="s">
        <v>756</v>
      </c>
      <c r="K363" s="50" t="s">
        <v>249</v>
      </c>
      <c r="L363" s="34" t="s">
        <v>1686</v>
      </c>
      <c r="M363" s="36" t="s">
        <v>757</v>
      </c>
      <c r="N363" s="22"/>
      <c r="O363" s="21"/>
      <c r="P363" s="19">
        <f t="shared" si="26"/>
        <v>0</v>
      </c>
      <c r="Q363" s="19">
        <f t="shared" si="27"/>
        <v>0</v>
      </c>
      <c r="R363" s="19">
        <f t="shared" si="28"/>
        <v>17.061783333333334</v>
      </c>
      <c r="S363" s="19">
        <f t="shared" si="29"/>
        <v>49.548299999999998</v>
      </c>
    </row>
    <row r="364" spans="2:19">
      <c r="B364" s="20">
        <f t="shared" si="25"/>
        <v>362</v>
      </c>
      <c r="C364" s="66">
        <v>21</v>
      </c>
      <c r="D364" s="65" t="s">
        <v>2345</v>
      </c>
      <c r="E364" s="45" t="s">
        <v>5</v>
      </c>
      <c r="F364" s="46">
        <v>1044</v>
      </c>
      <c r="G364" s="47">
        <f>$F364-915</f>
        <v>129</v>
      </c>
      <c r="H364" s="48" t="s">
        <v>1845</v>
      </c>
      <c r="I364" s="49">
        <v>4.7</v>
      </c>
      <c r="J364" s="59" t="s">
        <v>1771</v>
      </c>
      <c r="K364" s="50" t="s">
        <v>4</v>
      </c>
      <c r="L364" s="34" t="s">
        <v>1683</v>
      </c>
      <c r="M364" s="36" t="s">
        <v>1951</v>
      </c>
      <c r="N364" s="22"/>
      <c r="O364" s="21"/>
      <c r="P364" s="19">
        <f t="shared" si="26"/>
        <v>0</v>
      </c>
      <c r="Q364" s="19">
        <f t="shared" si="27"/>
        <v>0</v>
      </c>
      <c r="R364" s="19">
        <f t="shared" si="28"/>
        <v>18.6571</v>
      </c>
      <c r="S364" s="19">
        <f t="shared" si="29"/>
        <v>49.601100000000002</v>
      </c>
    </row>
    <row r="365" spans="2:19">
      <c r="B365" s="20">
        <f t="shared" si="25"/>
        <v>363</v>
      </c>
      <c r="C365" s="66">
        <v>4783</v>
      </c>
      <c r="D365" s="65" t="s">
        <v>2344</v>
      </c>
      <c r="E365" s="51" t="s">
        <v>464</v>
      </c>
      <c r="F365" s="46">
        <v>856</v>
      </c>
      <c r="G365" s="47">
        <f>$F365-727</f>
        <v>129</v>
      </c>
      <c r="H365" s="48" t="s">
        <v>1527</v>
      </c>
      <c r="I365" s="49">
        <v>2.6</v>
      </c>
      <c r="J365" s="59" t="s">
        <v>483</v>
      </c>
      <c r="K365" s="50" t="s">
        <v>31</v>
      </c>
      <c r="L365" s="34" t="s">
        <v>1693</v>
      </c>
      <c r="M365" s="36" t="s">
        <v>758</v>
      </c>
      <c r="N365" s="22"/>
      <c r="O365" s="21"/>
      <c r="P365" s="19">
        <f t="shared" si="26"/>
        <v>0</v>
      </c>
      <c r="Q365" s="19">
        <f t="shared" si="27"/>
        <v>0</v>
      </c>
      <c r="R365" s="19">
        <f t="shared" si="28"/>
        <v>14.127683333333334</v>
      </c>
      <c r="S365" s="19">
        <f t="shared" si="29"/>
        <v>48.957533333333338</v>
      </c>
    </row>
    <row r="366" spans="2:19">
      <c r="B366" s="20">
        <f t="shared" si="25"/>
        <v>364</v>
      </c>
      <c r="C366" s="66">
        <v>4404</v>
      </c>
      <c r="D366" s="65" t="s">
        <v>2343</v>
      </c>
      <c r="E366" s="51" t="s">
        <v>759</v>
      </c>
      <c r="F366" s="46">
        <v>680</v>
      </c>
      <c r="G366" s="47">
        <f>$F366-551</f>
        <v>129</v>
      </c>
      <c r="H366" s="48" t="s">
        <v>1528</v>
      </c>
      <c r="I366" s="49">
        <v>19.5</v>
      </c>
      <c r="J366" s="59" t="s">
        <v>760</v>
      </c>
      <c r="K366" s="50" t="s">
        <v>642</v>
      </c>
      <c r="L366" s="34" t="s">
        <v>1690</v>
      </c>
      <c r="M366" s="36" t="s">
        <v>761</v>
      </c>
      <c r="N366" s="22"/>
      <c r="O366" s="21"/>
      <c r="P366" s="19">
        <f t="shared" si="26"/>
        <v>0</v>
      </c>
      <c r="Q366" s="19">
        <f t="shared" si="27"/>
        <v>0</v>
      </c>
      <c r="R366" s="19">
        <f t="shared" si="28"/>
        <v>16.157399999999999</v>
      </c>
      <c r="S366" s="19">
        <f t="shared" si="29"/>
        <v>49.369433333333333</v>
      </c>
    </row>
    <row r="367" spans="2:19">
      <c r="B367" s="20">
        <f t="shared" si="25"/>
        <v>365</v>
      </c>
      <c r="C367" s="66">
        <v>4250</v>
      </c>
      <c r="D367" s="65" t="s">
        <v>2341</v>
      </c>
      <c r="E367" s="45" t="s">
        <v>2342</v>
      </c>
      <c r="F367" s="46">
        <v>489</v>
      </c>
      <c r="G367" s="47">
        <v>129</v>
      </c>
      <c r="H367" s="48" t="s">
        <v>2777</v>
      </c>
      <c r="I367" s="49">
        <v>4.4000000000000004</v>
      </c>
      <c r="J367" s="59" t="s">
        <v>2340</v>
      </c>
      <c r="K367" s="50" t="s">
        <v>383</v>
      </c>
      <c r="L367" s="34" t="s">
        <v>1691</v>
      </c>
      <c r="M367" s="36" t="s">
        <v>2339</v>
      </c>
      <c r="N367" s="22"/>
      <c r="O367" s="21"/>
      <c r="P367" s="19">
        <f t="shared" si="26"/>
        <v>0</v>
      </c>
      <c r="Q367" s="19">
        <f t="shared" si="27"/>
        <v>0</v>
      </c>
      <c r="R367" s="19">
        <f t="shared" si="28"/>
        <v>16.585833333333333</v>
      </c>
      <c r="S367" s="19">
        <f t="shared" si="29"/>
        <v>49.451366666666672</v>
      </c>
    </row>
    <row r="368" spans="2:19">
      <c r="B368" s="20">
        <f t="shared" si="25"/>
        <v>366</v>
      </c>
      <c r="C368" s="66">
        <v>4505</v>
      </c>
      <c r="D368" s="65" t="s">
        <v>2338</v>
      </c>
      <c r="E368" s="45" t="s">
        <v>764</v>
      </c>
      <c r="F368" s="46">
        <v>363</v>
      </c>
      <c r="G368" s="47">
        <f>$F368-234</f>
        <v>129</v>
      </c>
      <c r="H368" s="48" t="s">
        <v>1529</v>
      </c>
      <c r="I368" s="49">
        <v>7.3</v>
      </c>
      <c r="J368" s="59" t="s">
        <v>765</v>
      </c>
      <c r="K368" s="50" t="s">
        <v>219</v>
      </c>
      <c r="L368" s="34" t="s">
        <v>1689</v>
      </c>
      <c r="M368" s="36" t="s">
        <v>766</v>
      </c>
      <c r="N368" s="22"/>
      <c r="O368" s="21"/>
      <c r="P368" s="19">
        <f t="shared" si="26"/>
        <v>0</v>
      </c>
      <c r="Q368" s="19">
        <f t="shared" si="27"/>
        <v>0</v>
      </c>
      <c r="R368" s="19">
        <f t="shared" si="28"/>
        <v>14.955499999999999</v>
      </c>
      <c r="S368" s="19">
        <f t="shared" si="29"/>
        <v>50.454583333333339</v>
      </c>
    </row>
    <row r="369" spans="2:19">
      <c r="B369" s="20">
        <f t="shared" si="25"/>
        <v>367</v>
      </c>
      <c r="C369" s="66">
        <v>75</v>
      </c>
      <c r="D369" s="65" t="s">
        <v>2337</v>
      </c>
      <c r="E369" s="45" t="s">
        <v>767</v>
      </c>
      <c r="F369" s="46">
        <v>1333</v>
      </c>
      <c r="G369" s="47">
        <f>$F369-1205</f>
        <v>128</v>
      </c>
      <c r="H369" s="48" t="s">
        <v>1846</v>
      </c>
      <c r="I369" s="49">
        <v>2</v>
      </c>
      <c r="J369" s="59" t="s">
        <v>1897</v>
      </c>
      <c r="K369" s="50" t="s">
        <v>2</v>
      </c>
      <c r="L369" s="34" t="s">
        <v>1686</v>
      </c>
      <c r="M369" s="36" t="s">
        <v>1952</v>
      </c>
      <c r="N369" s="22"/>
      <c r="O369" s="21"/>
      <c r="P369" s="19">
        <f t="shared" si="26"/>
        <v>0</v>
      </c>
      <c r="Q369" s="19">
        <f t="shared" si="27"/>
        <v>0</v>
      </c>
      <c r="R369" s="19">
        <f t="shared" si="28"/>
        <v>17.136033333333334</v>
      </c>
      <c r="S369" s="19">
        <f t="shared" si="29"/>
        <v>50.14425</v>
      </c>
    </row>
    <row r="370" spans="2:19">
      <c r="B370" s="20">
        <f t="shared" si="25"/>
        <v>368</v>
      </c>
      <c r="C370" s="66">
        <v>4786</v>
      </c>
      <c r="D370" s="65" t="s">
        <v>2336</v>
      </c>
      <c r="E370" s="51" t="s">
        <v>769</v>
      </c>
      <c r="F370" s="46">
        <v>637</v>
      </c>
      <c r="G370" s="47">
        <f>$F370-509</f>
        <v>128</v>
      </c>
      <c r="H370" s="48" t="s">
        <v>1531</v>
      </c>
      <c r="I370" s="49">
        <v>4.4000000000000004</v>
      </c>
      <c r="J370" s="59" t="s">
        <v>770</v>
      </c>
      <c r="K370" s="50" t="s">
        <v>31</v>
      </c>
      <c r="L370" s="34" t="s">
        <v>1692</v>
      </c>
      <c r="M370" s="36" t="s">
        <v>771</v>
      </c>
      <c r="N370" s="22"/>
      <c r="O370" s="21"/>
      <c r="P370" s="19">
        <f t="shared" si="26"/>
        <v>0</v>
      </c>
      <c r="Q370" s="19">
        <f t="shared" si="27"/>
        <v>0</v>
      </c>
      <c r="R370" s="19">
        <f t="shared" si="28"/>
        <v>13.658466666666667</v>
      </c>
      <c r="S370" s="19">
        <f t="shared" si="29"/>
        <v>49.273966666666666</v>
      </c>
    </row>
    <row r="371" spans="2:19">
      <c r="B371" s="20">
        <f t="shared" si="25"/>
        <v>369</v>
      </c>
      <c r="C371" s="66">
        <v>2667</v>
      </c>
      <c r="D371" s="65" t="s">
        <v>2335</v>
      </c>
      <c r="E371" s="45" t="s">
        <v>662</v>
      </c>
      <c r="F371" s="46">
        <v>465</v>
      </c>
      <c r="G371" s="47">
        <f>$F371-337</f>
        <v>128</v>
      </c>
      <c r="H371" s="48" t="s">
        <v>1533</v>
      </c>
      <c r="I371" s="49">
        <v>2.5</v>
      </c>
      <c r="J371" s="59" t="s">
        <v>773</v>
      </c>
      <c r="K371" s="50" t="s">
        <v>60</v>
      </c>
      <c r="L371" s="34" t="s">
        <v>1687</v>
      </c>
      <c r="M371" s="36" t="s">
        <v>774</v>
      </c>
      <c r="N371" s="22"/>
      <c r="O371" s="21"/>
      <c r="P371" s="19">
        <f t="shared" si="26"/>
        <v>0</v>
      </c>
      <c r="Q371" s="19">
        <f t="shared" si="27"/>
        <v>0</v>
      </c>
      <c r="R371" s="19">
        <f t="shared" si="28"/>
        <v>14.606766666666667</v>
      </c>
      <c r="S371" s="19">
        <f t="shared" si="29"/>
        <v>50.535449999999997</v>
      </c>
    </row>
    <row r="372" spans="2:19">
      <c r="B372" s="20">
        <f t="shared" si="25"/>
        <v>370</v>
      </c>
      <c r="C372" s="66">
        <v>4788</v>
      </c>
      <c r="D372" s="65" t="s">
        <v>2334</v>
      </c>
      <c r="E372" s="45" t="s">
        <v>297</v>
      </c>
      <c r="F372" s="46">
        <v>399</v>
      </c>
      <c r="G372" s="47">
        <f>$F372-271</f>
        <v>128</v>
      </c>
      <c r="H372" s="48" t="s">
        <v>1534</v>
      </c>
      <c r="I372" s="49">
        <v>3.1</v>
      </c>
      <c r="J372" s="59" t="s">
        <v>226</v>
      </c>
      <c r="K372" s="50" t="s">
        <v>9</v>
      </c>
      <c r="L372" s="34" t="s">
        <v>1681</v>
      </c>
      <c r="M372" s="36" t="s">
        <v>775</v>
      </c>
      <c r="N372" s="22"/>
      <c r="O372" s="21"/>
      <c r="P372" s="19">
        <f t="shared" si="26"/>
        <v>0</v>
      </c>
      <c r="Q372" s="19">
        <f t="shared" si="27"/>
        <v>0</v>
      </c>
      <c r="R372" s="19">
        <f t="shared" si="28"/>
        <v>13.667899999999999</v>
      </c>
      <c r="S372" s="19">
        <f t="shared" si="29"/>
        <v>50.519783333333329</v>
      </c>
    </row>
    <row r="373" spans="2:19">
      <c r="B373" s="20">
        <f t="shared" si="25"/>
        <v>371</v>
      </c>
      <c r="C373" s="66">
        <v>3385</v>
      </c>
      <c r="D373" s="65" t="s">
        <v>2333</v>
      </c>
      <c r="E373" s="45" t="s">
        <v>36</v>
      </c>
      <c r="F373" s="46">
        <v>904</v>
      </c>
      <c r="G373" s="47">
        <f>$F373-777</f>
        <v>127</v>
      </c>
      <c r="H373" s="48" t="s">
        <v>1270</v>
      </c>
      <c r="I373" s="49">
        <v>2.7</v>
      </c>
      <c r="J373" s="59" t="s">
        <v>799</v>
      </c>
      <c r="K373" s="50" t="s">
        <v>31</v>
      </c>
      <c r="L373" s="34" t="s">
        <v>1692</v>
      </c>
      <c r="M373" s="36" t="s">
        <v>2332</v>
      </c>
      <c r="N373" s="22"/>
      <c r="O373" s="21"/>
      <c r="P373" s="19">
        <f t="shared" si="26"/>
        <v>0</v>
      </c>
      <c r="Q373" s="19">
        <f t="shared" si="27"/>
        <v>0</v>
      </c>
      <c r="R373" s="19">
        <f t="shared" si="28"/>
        <v>13.568899999999999</v>
      </c>
      <c r="S373" s="19">
        <f t="shared" si="29"/>
        <v>49.190099999999994</v>
      </c>
    </row>
    <row r="374" spans="2:19">
      <c r="B374" s="20">
        <f t="shared" si="25"/>
        <v>372</v>
      </c>
      <c r="C374" s="66">
        <v>1940</v>
      </c>
      <c r="D374" s="65" t="s">
        <v>2331</v>
      </c>
      <c r="E374" s="51" t="s">
        <v>776</v>
      </c>
      <c r="F374" s="46">
        <v>859</v>
      </c>
      <c r="G374" s="47">
        <f>$F374-732</f>
        <v>127</v>
      </c>
      <c r="H374" s="48" t="s">
        <v>1275</v>
      </c>
      <c r="I374" s="49">
        <v>1.4</v>
      </c>
      <c r="J374" s="59" t="s">
        <v>298</v>
      </c>
      <c r="K374" s="50" t="s">
        <v>4</v>
      </c>
      <c r="L374" s="34" t="s">
        <v>1683</v>
      </c>
      <c r="M374" s="36" t="s">
        <v>777</v>
      </c>
      <c r="N374" s="22"/>
      <c r="O374" s="21"/>
      <c r="P374" s="19">
        <f t="shared" si="26"/>
        <v>0</v>
      </c>
      <c r="Q374" s="19">
        <f t="shared" si="27"/>
        <v>0</v>
      </c>
      <c r="R374" s="19">
        <f t="shared" si="28"/>
        <v>18.124950000000002</v>
      </c>
      <c r="S374" s="19">
        <f t="shared" si="29"/>
        <v>49.52003333333333</v>
      </c>
    </row>
    <row r="375" spans="2:19">
      <c r="B375" s="20">
        <f t="shared" si="25"/>
        <v>373</v>
      </c>
      <c r="C375" s="66">
        <v>5540</v>
      </c>
      <c r="D375" s="65" t="s">
        <v>2330</v>
      </c>
      <c r="E375" s="51" t="s">
        <v>230</v>
      </c>
      <c r="F375" s="46">
        <v>572</v>
      </c>
      <c r="G375" s="47">
        <f>$F375-445</f>
        <v>127</v>
      </c>
      <c r="H375" s="48" t="s">
        <v>1725</v>
      </c>
      <c r="I375" s="49">
        <v>2.6</v>
      </c>
      <c r="J375" s="59" t="s">
        <v>301</v>
      </c>
      <c r="K375" s="50" t="s">
        <v>34</v>
      </c>
      <c r="L375" s="34" t="s">
        <v>1685</v>
      </c>
      <c r="M375" s="36" t="s">
        <v>1700</v>
      </c>
      <c r="N375" s="22"/>
      <c r="O375" s="21"/>
      <c r="P375" s="19">
        <f t="shared" si="26"/>
        <v>0</v>
      </c>
      <c r="Q375" s="19">
        <f t="shared" si="27"/>
        <v>0</v>
      </c>
      <c r="R375" s="19">
        <f t="shared" si="28"/>
        <v>12.794266666666667</v>
      </c>
      <c r="S375" s="19">
        <f t="shared" si="29"/>
        <v>50.210283333333336</v>
      </c>
    </row>
    <row r="376" spans="2:19" ht="12.75">
      <c r="B376" s="20">
        <f t="shared" si="25"/>
        <v>374</v>
      </c>
      <c r="C376" s="66">
        <v>4790</v>
      </c>
      <c r="D376" s="65" t="s">
        <v>2329</v>
      </c>
      <c r="E376" s="51" t="s">
        <v>907</v>
      </c>
      <c r="F376" s="46">
        <v>572</v>
      </c>
      <c r="G376" s="47">
        <f>F376-445</f>
        <v>127</v>
      </c>
      <c r="H376" s="48" t="s">
        <v>2766</v>
      </c>
      <c r="I376" s="49">
        <v>2.2999999999999998</v>
      </c>
      <c r="J376" s="59" t="s">
        <v>910</v>
      </c>
      <c r="K376" s="50" t="s">
        <v>103</v>
      </c>
      <c r="L376" s="34" t="s">
        <v>1685</v>
      </c>
      <c r="M376" s="36" t="s">
        <v>2328</v>
      </c>
      <c r="N376" s="22"/>
      <c r="O376" s="21"/>
      <c r="P376" s="19">
        <f t="shared" si="26"/>
        <v>0</v>
      </c>
      <c r="Q376" s="19">
        <f t="shared" si="27"/>
        <v>0</v>
      </c>
      <c r="R376" s="19">
        <f t="shared" si="28"/>
        <v>12.972733333333334</v>
      </c>
      <c r="S376" s="19">
        <f t="shared" si="29"/>
        <v>50.261716666666665</v>
      </c>
    </row>
    <row r="377" spans="2:19">
      <c r="B377" s="20">
        <f t="shared" si="25"/>
        <v>375</v>
      </c>
      <c r="C377" s="66">
        <v>4791</v>
      </c>
      <c r="D377" s="65" t="s">
        <v>2327</v>
      </c>
      <c r="E377" s="45" t="s">
        <v>778</v>
      </c>
      <c r="F377" s="46">
        <v>546</v>
      </c>
      <c r="G377" s="47">
        <f>$F377-419</f>
        <v>127</v>
      </c>
      <c r="H377" s="48" t="s">
        <v>1535</v>
      </c>
      <c r="I377" s="49">
        <v>6.4</v>
      </c>
      <c r="J377" s="59" t="s">
        <v>343</v>
      </c>
      <c r="K377" s="50" t="s">
        <v>115</v>
      </c>
      <c r="L377" s="34" t="s">
        <v>1689</v>
      </c>
      <c r="M377" s="36" t="s">
        <v>779</v>
      </c>
      <c r="N377" s="22"/>
      <c r="O377" s="21"/>
      <c r="P377" s="19">
        <f t="shared" si="26"/>
        <v>0</v>
      </c>
      <c r="Q377" s="19">
        <f t="shared" si="27"/>
        <v>0</v>
      </c>
      <c r="R377" s="19">
        <f t="shared" si="28"/>
        <v>13.849416666666666</v>
      </c>
      <c r="S377" s="19">
        <f t="shared" si="29"/>
        <v>49.992750000000001</v>
      </c>
    </row>
    <row r="378" spans="2:19">
      <c r="B378" s="20">
        <f t="shared" si="25"/>
        <v>376</v>
      </c>
      <c r="C378" s="66">
        <v>4792</v>
      </c>
      <c r="D378" s="65" t="s">
        <v>2326</v>
      </c>
      <c r="E378" s="45" t="s">
        <v>751</v>
      </c>
      <c r="F378" s="46">
        <v>510</v>
      </c>
      <c r="G378" s="47">
        <f>$F378-383</f>
        <v>127</v>
      </c>
      <c r="H378" s="48" t="s">
        <v>1277</v>
      </c>
      <c r="I378" s="49">
        <v>2.5</v>
      </c>
      <c r="J378" s="59" t="s">
        <v>201</v>
      </c>
      <c r="K378" s="50" t="s">
        <v>9</v>
      </c>
      <c r="L378" s="34" t="s">
        <v>1681</v>
      </c>
      <c r="M378" s="36" t="s">
        <v>780</v>
      </c>
      <c r="N378" s="22"/>
      <c r="O378" s="21"/>
      <c r="P378" s="19">
        <f t="shared" si="26"/>
        <v>0</v>
      </c>
      <c r="Q378" s="19">
        <f t="shared" si="27"/>
        <v>0</v>
      </c>
      <c r="R378" s="19">
        <f t="shared" si="28"/>
        <v>14.139033333333332</v>
      </c>
      <c r="S378" s="19">
        <f t="shared" si="29"/>
        <v>50.759483333333336</v>
      </c>
    </row>
    <row r="379" spans="2:19">
      <c r="B379" s="20">
        <f t="shared" si="25"/>
        <v>377</v>
      </c>
      <c r="C379" s="66">
        <v>4573</v>
      </c>
      <c r="D379" s="65" t="s">
        <v>2325</v>
      </c>
      <c r="E379" s="51" t="s">
        <v>781</v>
      </c>
      <c r="F379" s="46">
        <v>490</v>
      </c>
      <c r="G379" s="47">
        <f>$F379-363</f>
        <v>127</v>
      </c>
      <c r="H379" s="48" t="s">
        <v>1536</v>
      </c>
      <c r="I379" s="49">
        <v>5.2</v>
      </c>
      <c r="J379" s="59" t="s">
        <v>782</v>
      </c>
      <c r="K379" s="50" t="s">
        <v>304</v>
      </c>
      <c r="L379" s="34" t="s">
        <v>1689</v>
      </c>
      <c r="M379" s="36" t="s">
        <v>783</v>
      </c>
      <c r="N379" s="22"/>
      <c r="O379" s="21"/>
      <c r="P379" s="19">
        <f t="shared" si="26"/>
        <v>0</v>
      </c>
      <c r="Q379" s="19">
        <f t="shared" si="27"/>
        <v>0</v>
      </c>
      <c r="R379" s="19">
        <f t="shared" si="28"/>
        <v>14.360383333333333</v>
      </c>
      <c r="S379" s="19">
        <f t="shared" si="29"/>
        <v>49.71658333333334</v>
      </c>
    </row>
    <row r="380" spans="2:19">
      <c r="B380" s="20">
        <f t="shared" si="25"/>
        <v>378</v>
      </c>
      <c r="C380" s="66">
        <v>4793</v>
      </c>
      <c r="D380" s="65" t="s">
        <v>2324</v>
      </c>
      <c r="E380" s="51" t="s">
        <v>784</v>
      </c>
      <c r="F380" s="46">
        <v>475</v>
      </c>
      <c r="G380" s="47">
        <f>$F380-348</f>
        <v>127</v>
      </c>
      <c r="H380" s="48" t="s">
        <v>1537</v>
      </c>
      <c r="I380" s="49">
        <v>2.6</v>
      </c>
      <c r="J380" s="59" t="s">
        <v>785</v>
      </c>
      <c r="K380" s="50" t="s">
        <v>42</v>
      </c>
      <c r="L380" s="34" t="s">
        <v>1686</v>
      </c>
      <c r="M380" s="36" t="s">
        <v>786</v>
      </c>
      <c r="N380" s="22"/>
      <c r="O380" s="21"/>
      <c r="P380" s="19">
        <f t="shared" si="26"/>
        <v>0</v>
      </c>
      <c r="Q380" s="19">
        <f t="shared" si="27"/>
        <v>0</v>
      </c>
      <c r="R380" s="19">
        <f t="shared" si="28"/>
        <v>16.950699999999998</v>
      </c>
      <c r="S380" s="19">
        <f t="shared" si="29"/>
        <v>49.893933333333329</v>
      </c>
    </row>
    <row r="381" spans="2:19">
      <c r="B381" s="20">
        <f t="shared" si="25"/>
        <v>379</v>
      </c>
      <c r="C381" s="66">
        <v>4794</v>
      </c>
      <c r="D381" s="65" t="s">
        <v>2323</v>
      </c>
      <c r="E381" s="45" t="s">
        <v>787</v>
      </c>
      <c r="F381" s="46">
        <v>450</v>
      </c>
      <c r="G381" s="47">
        <f>$F381-323</f>
        <v>127</v>
      </c>
      <c r="H381" s="48" t="s">
        <v>1538</v>
      </c>
      <c r="I381" s="49">
        <v>6.1</v>
      </c>
      <c r="J381" s="59" t="s">
        <v>788</v>
      </c>
      <c r="K381" s="50" t="s">
        <v>219</v>
      </c>
      <c r="L381" s="34" t="s">
        <v>1688</v>
      </c>
      <c r="M381" s="36" t="s">
        <v>2322</v>
      </c>
      <c r="N381" s="22"/>
      <c r="O381" s="21"/>
      <c r="P381" s="19">
        <f t="shared" si="26"/>
        <v>0</v>
      </c>
      <c r="Q381" s="19">
        <f t="shared" si="27"/>
        <v>0</v>
      </c>
      <c r="R381" s="19">
        <f t="shared" si="28"/>
        <v>15.525</v>
      </c>
      <c r="S381" s="19">
        <f t="shared" si="29"/>
        <v>50.399866666666668</v>
      </c>
    </row>
    <row r="382" spans="2:19">
      <c r="B382" s="20">
        <f t="shared" si="25"/>
        <v>380</v>
      </c>
      <c r="C382" s="66">
        <v>15</v>
      </c>
      <c r="D382" s="65" t="s">
        <v>2321</v>
      </c>
      <c r="E382" s="45" t="s">
        <v>1778</v>
      </c>
      <c r="F382" s="46">
        <v>1061</v>
      </c>
      <c r="G382" s="47">
        <f>$F382-935</f>
        <v>126</v>
      </c>
      <c r="H382" s="48" t="s">
        <v>1847</v>
      </c>
      <c r="I382" s="49">
        <v>5.2</v>
      </c>
      <c r="J382" s="59" t="s">
        <v>1776</v>
      </c>
      <c r="K382" s="50" t="s">
        <v>4</v>
      </c>
      <c r="L382" s="34" t="s">
        <v>1683</v>
      </c>
      <c r="M382" s="36" t="s">
        <v>2320</v>
      </c>
      <c r="N382" s="22"/>
      <c r="O382" s="21"/>
      <c r="P382" s="19">
        <f t="shared" si="26"/>
        <v>0</v>
      </c>
      <c r="Q382" s="19">
        <f t="shared" si="27"/>
        <v>0</v>
      </c>
      <c r="R382" s="19">
        <f t="shared" si="28"/>
        <v>18.598183333333331</v>
      </c>
      <c r="S382" s="19">
        <f t="shared" si="29"/>
        <v>49.509500000000003</v>
      </c>
    </row>
    <row r="383" spans="2:19">
      <c r="B383" s="20">
        <f t="shared" si="25"/>
        <v>381</v>
      </c>
      <c r="C383" s="66">
        <v>2922</v>
      </c>
      <c r="D383" s="65" t="s">
        <v>2319</v>
      </c>
      <c r="E383" s="51" t="s">
        <v>789</v>
      </c>
      <c r="F383" s="46">
        <v>989</v>
      </c>
      <c r="G383" s="47">
        <f>$F383-863</f>
        <v>126</v>
      </c>
      <c r="H383" s="48" t="s">
        <v>1398</v>
      </c>
      <c r="I383" s="49">
        <v>2.4</v>
      </c>
      <c r="J383" s="59" t="s">
        <v>790</v>
      </c>
      <c r="K383" s="50" t="s">
        <v>40</v>
      </c>
      <c r="L383" s="34" t="s">
        <v>1686</v>
      </c>
      <c r="M383" s="36" t="s">
        <v>791</v>
      </c>
      <c r="N383" s="22"/>
      <c r="O383" s="21"/>
      <c r="P383" s="19">
        <f t="shared" si="26"/>
        <v>0</v>
      </c>
      <c r="Q383" s="19">
        <f t="shared" si="27"/>
        <v>0</v>
      </c>
      <c r="R383" s="19">
        <f t="shared" si="28"/>
        <v>17.013433333333332</v>
      </c>
      <c r="S383" s="19">
        <f t="shared" si="29"/>
        <v>50.263783333333336</v>
      </c>
    </row>
    <row r="384" spans="2:19">
      <c r="B384" s="20">
        <f t="shared" si="25"/>
        <v>382</v>
      </c>
      <c r="C384" s="66">
        <v>4444</v>
      </c>
      <c r="D384" s="65" t="s">
        <v>2318</v>
      </c>
      <c r="E384" s="51" t="s">
        <v>792</v>
      </c>
      <c r="F384" s="46">
        <v>755.3</v>
      </c>
      <c r="G384" s="47">
        <f>$F384-629</f>
        <v>126.29999999999995</v>
      </c>
      <c r="H384" s="48" t="s">
        <v>1539</v>
      </c>
      <c r="I384" s="49">
        <v>2.7</v>
      </c>
      <c r="J384" s="59" t="s">
        <v>101</v>
      </c>
      <c r="K384" s="50" t="s">
        <v>31</v>
      </c>
      <c r="L384" s="34" t="s">
        <v>1693</v>
      </c>
      <c r="M384" s="36" t="s">
        <v>793</v>
      </c>
      <c r="N384" s="22"/>
      <c r="O384" s="21"/>
      <c r="P384" s="19">
        <f t="shared" si="26"/>
        <v>0</v>
      </c>
      <c r="Q384" s="19">
        <f t="shared" si="27"/>
        <v>0</v>
      </c>
      <c r="R384" s="19">
        <f t="shared" si="28"/>
        <v>14.346</v>
      </c>
      <c r="S384" s="19">
        <f t="shared" si="29"/>
        <v>48.604216666666666</v>
      </c>
    </row>
    <row r="385" spans="2:19">
      <c r="B385" s="20">
        <f t="shared" si="25"/>
        <v>383</v>
      </c>
      <c r="C385" s="66">
        <v>4795</v>
      </c>
      <c r="D385" s="65" t="s">
        <v>2317</v>
      </c>
      <c r="E385" s="51" t="s">
        <v>794</v>
      </c>
      <c r="F385" s="46">
        <v>739</v>
      </c>
      <c r="G385" s="47">
        <f>$F385-613</f>
        <v>126</v>
      </c>
      <c r="H385" s="48" t="s">
        <v>1540</v>
      </c>
      <c r="I385" s="49">
        <v>6.9</v>
      </c>
      <c r="J385" s="59" t="s">
        <v>795</v>
      </c>
      <c r="K385" s="50" t="s">
        <v>15</v>
      </c>
      <c r="L385" s="34" t="s">
        <v>1682</v>
      </c>
      <c r="M385" s="36" t="s">
        <v>796</v>
      </c>
      <c r="N385" s="22"/>
      <c r="O385" s="21"/>
      <c r="P385" s="19">
        <f t="shared" si="26"/>
        <v>0</v>
      </c>
      <c r="Q385" s="19">
        <f t="shared" si="27"/>
        <v>0</v>
      </c>
      <c r="R385" s="19">
        <f t="shared" si="28"/>
        <v>17.868016666666666</v>
      </c>
      <c r="S385" s="19">
        <f t="shared" si="29"/>
        <v>48.997450000000001</v>
      </c>
    </row>
    <row r="386" spans="2:19">
      <c r="B386" s="20">
        <f t="shared" si="25"/>
        <v>384</v>
      </c>
      <c r="C386" s="66">
        <v>4796</v>
      </c>
      <c r="D386" s="65" t="s">
        <v>2316</v>
      </c>
      <c r="E386" s="51" t="s">
        <v>400</v>
      </c>
      <c r="F386" s="46">
        <v>594</v>
      </c>
      <c r="G386" s="47">
        <f>$F386-468</f>
        <v>126</v>
      </c>
      <c r="H386" s="48" t="s">
        <v>1541</v>
      </c>
      <c r="I386" s="49">
        <v>4.7</v>
      </c>
      <c r="J386" s="59" t="s">
        <v>336</v>
      </c>
      <c r="K386" s="50" t="s">
        <v>333</v>
      </c>
      <c r="L386" s="34" t="s">
        <v>1684</v>
      </c>
      <c r="M386" s="36" t="s">
        <v>797</v>
      </c>
      <c r="N386" s="22"/>
      <c r="O386" s="21"/>
      <c r="P386" s="19">
        <f t="shared" si="26"/>
        <v>0</v>
      </c>
      <c r="Q386" s="19">
        <f t="shared" si="27"/>
        <v>0</v>
      </c>
      <c r="R386" s="19">
        <f t="shared" si="28"/>
        <v>16.670233333333336</v>
      </c>
      <c r="S386" s="19">
        <f t="shared" si="29"/>
        <v>49.728016666666669</v>
      </c>
    </row>
    <row r="387" spans="2:19">
      <c r="B387" s="20">
        <f t="shared" ref="B387:B450" si="30">ROW()-ROW($B$2)</f>
        <v>385</v>
      </c>
      <c r="C387" s="66">
        <v>3384</v>
      </c>
      <c r="D387" s="65" t="s">
        <v>2315</v>
      </c>
      <c r="E387" s="45" t="s">
        <v>800</v>
      </c>
      <c r="F387" s="46">
        <v>878</v>
      </c>
      <c r="G387" s="47">
        <f>$F387-753</f>
        <v>125</v>
      </c>
      <c r="H387" s="48" t="s">
        <v>1279</v>
      </c>
      <c r="I387" s="49">
        <v>3.2</v>
      </c>
      <c r="J387" s="59" t="s">
        <v>306</v>
      </c>
      <c r="K387" s="50" t="s">
        <v>18</v>
      </c>
      <c r="L387" s="34" t="s">
        <v>1692</v>
      </c>
      <c r="M387" s="36" t="s">
        <v>801</v>
      </c>
      <c r="N387" s="22"/>
      <c r="O387" s="21"/>
      <c r="P387" s="19">
        <f t="shared" ref="P387:P450" si="31">IF(R387=0,VALUE(MID(M387,14,2))+VALUE(MID(M387,18,2))/60+VALUE(MID(M387,21,3))/1000/60,0)</f>
        <v>0</v>
      </c>
      <c r="Q387" s="19">
        <f t="shared" ref="Q387:Q450" si="32">IF(R387=0,VALUE(MID(M387,2,2))+VALUE(MID(M387,6,2))/60+VALUE(MID(M387,9,3))/1000/60,0)</f>
        <v>0</v>
      </c>
      <c r="R387" s="19">
        <f t="shared" ref="R387:R450" si="33">IF(N387="",VALUE(MID(M387,14,2))+VALUE(MID(M387,18,2))/60+VALUE(MID(M387,21,3))/1000/60,0)</f>
        <v>12.714016666666666</v>
      </c>
      <c r="S387" s="19">
        <f t="shared" ref="S387:S450" si="34">IF(N387="",VALUE(MID(M387,2,2))+VALUE(MID(M387,6,2))/60+VALUE(MID(M387,9,3))/1000/60,0)</f>
        <v>49.472149999999999</v>
      </c>
    </row>
    <row r="388" spans="2:19">
      <c r="B388" s="20">
        <f t="shared" si="30"/>
        <v>386</v>
      </c>
      <c r="C388" s="66">
        <v>2256</v>
      </c>
      <c r="D388" s="65" t="s">
        <v>2314</v>
      </c>
      <c r="E388" s="45" t="s">
        <v>820</v>
      </c>
      <c r="F388" s="46">
        <v>735.5</v>
      </c>
      <c r="G388" s="47">
        <f>$F388-611</f>
        <v>124.5</v>
      </c>
      <c r="H388" s="48" t="s">
        <v>1270</v>
      </c>
      <c r="I388" s="49">
        <v>2.6</v>
      </c>
      <c r="J388" s="59" t="s">
        <v>559</v>
      </c>
      <c r="K388" s="50" t="s">
        <v>48</v>
      </c>
      <c r="L388" s="34" t="s">
        <v>1682</v>
      </c>
      <c r="M388" s="36" t="s">
        <v>2313</v>
      </c>
      <c r="N388" s="22"/>
      <c r="O388" s="21"/>
      <c r="P388" s="19">
        <f t="shared" si="31"/>
        <v>0</v>
      </c>
      <c r="Q388" s="19">
        <f t="shared" si="32"/>
        <v>0</v>
      </c>
      <c r="R388" s="19">
        <f t="shared" si="33"/>
        <v>17.701750000000001</v>
      </c>
      <c r="S388" s="19">
        <f t="shared" si="34"/>
        <v>49.380133333333333</v>
      </c>
    </row>
    <row r="389" spans="2:19">
      <c r="B389" s="20">
        <f t="shared" si="30"/>
        <v>387</v>
      </c>
      <c r="C389" s="66">
        <v>4797</v>
      </c>
      <c r="D389" s="65" t="s">
        <v>2312</v>
      </c>
      <c r="E389" s="51" t="s">
        <v>619</v>
      </c>
      <c r="F389" s="46">
        <v>678</v>
      </c>
      <c r="G389" s="47">
        <f>$F389-553</f>
        <v>125</v>
      </c>
      <c r="H389" s="48" t="s">
        <v>1542</v>
      </c>
      <c r="I389" s="49">
        <v>1.9</v>
      </c>
      <c r="J389" s="59" t="s">
        <v>397</v>
      </c>
      <c r="K389" s="50" t="s">
        <v>103</v>
      </c>
      <c r="L389" s="34" t="s">
        <v>1681</v>
      </c>
      <c r="M389" s="36" t="s">
        <v>802</v>
      </c>
      <c r="N389" s="22"/>
      <c r="O389" s="21"/>
      <c r="P389" s="19">
        <f t="shared" si="31"/>
        <v>0</v>
      </c>
      <c r="Q389" s="19">
        <f t="shared" si="32"/>
        <v>0</v>
      </c>
      <c r="R389" s="19">
        <f t="shared" si="33"/>
        <v>13.176549999999999</v>
      </c>
      <c r="S389" s="19">
        <f t="shared" si="34"/>
        <v>50.363933333333335</v>
      </c>
    </row>
    <row r="390" spans="2:19">
      <c r="B390" s="20">
        <f t="shared" si="30"/>
        <v>388</v>
      </c>
      <c r="C390" s="66">
        <v>3879</v>
      </c>
      <c r="D390" s="65" t="s">
        <v>2311</v>
      </c>
      <c r="E390" s="45" t="s">
        <v>803</v>
      </c>
      <c r="F390" s="46">
        <v>638</v>
      </c>
      <c r="G390" s="47">
        <f>$F390-513</f>
        <v>125</v>
      </c>
      <c r="H390" s="48" t="s">
        <v>1287</v>
      </c>
      <c r="I390" s="49">
        <v>2.2000000000000002</v>
      </c>
      <c r="J390" s="59" t="s">
        <v>509</v>
      </c>
      <c r="K390" s="50" t="s">
        <v>9</v>
      </c>
      <c r="L390" s="34" t="s">
        <v>1681</v>
      </c>
      <c r="M390" s="36" t="s">
        <v>804</v>
      </c>
      <c r="N390" s="22"/>
      <c r="O390" s="21"/>
      <c r="P390" s="19">
        <f t="shared" si="31"/>
        <v>0</v>
      </c>
      <c r="Q390" s="19">
        <f t="shared" si="32"/>
        <v>0</v>
      </c>
      <c r="R390" s="19">
        <f t="shared" si="33"/>
        <v>13.903183333333335</v>
      </c>
      <c r="S390" s="19">
        <f t="shared" si="34"/>
        <v>50.493050000000004</v>
      </c>
    </row>
    <row r="391" spans="2:19">
      <c r="B391" s="20">
        <f t="shared" si="30"/>
        <v>389</v>
      </c>
      <c r="C391" s="66">
        <v>4798</v>
      </c>
      <c r="D391" s="65" t="s">
        <v>2310</v>
      </c>
      <c r="E391" s="51" t="s">
        <v>805</v>
      </c>
      <c r="F391" s="46">
        <v>633</v>
      </c>
      <c r="G391" s="47">
        <f>$F391-508</f>
        <v>125</v>
      </c>
      <c r="H391" s="48" t="s">
        <v>1543</v>
      </c>
      <c r="I391" s="49">
        <v>8.9</v>
      </c>
      <c r="J391" s="59" t="s">
        <v>354</v>
      </c>
      <c r="K391" s="50" t="s">
        <v>806</v>
      </c>
      <c r="L391" s="34" t="s">
        <v>1692</v>
      </c>
      <c r="M391" s="36" t="s">
        <v>807</v>
      </c>
      <c r="N391" s="22"/>
      <c r="O391" s="21"/>
      <c r="P391" s="19">
        <f t="shared" si="31"/>
        <v>0</v>
      </c>
      <c r="Q391" s="19">
        <f t="shared" si="32"/>
        <v>0</v>
      </c>
      <c r="R391" s="19">
        <f t="shared" si="33"/>
        <v>13.340950000000001</v>
      </c>
      <c r="S391" s="19">
        <f t="shared" si="34"/>
        <v>50.087083333333332</v>
      </c>
    </row>
    <row r="392" spans="2:19">
      <c r="B392" s="20">
        <f t="shared" si="30"/>
        <v>390</v>
      </c>
      <c r="C392" s="66">
        <v>1695</v>
      </c>
      <c r="D392" s="65" t="s">
        <v>2309</v>
      </c>
      <c r="E392" s="45" t="s">
        <v>808</v>
      </c>
      <c r="F392" s="46">
        <v>593</v>
      </c>
      <c r="G392" s="47">
        <f>$F392-468</f>
        <v>125</v>
      </c>
      <c r="H392" s="48" t="s">
        <v>1279</v>
      </c>
      <c r="I392" s="49">
        <v>1.7</v>
      </c>
      <c r="J392" s="59" t="s">
        <v>809</v>
      </c>
      <c r="K392" s="50" t="s">
        <v>53</v>
      </c>
      <c r="L392" s="34" t="s">
        <v>1687</v>
      </c>
      <c r="M392" s="36" t="s">
        <v>810</v>
      </c>
      <c r="N392" s="22"/>
      <c r="O392" s="21"/>
      <c r="P392" s="19">
        <f t="shared" si="31"/>
        <v>0</v>
      </c>
      <c r="Q392" s="19">
        <f t="shared" si="32"/>
        <v>0</v>
      </c>
      <c r="R392" s="19">
        <f t="shared" si="33"/>
        <v>14.476866666666666</v>
      </c>
      <c r="S392" s="19">
        <f t="shared" si="34"/>
        <v>50.800999999999995</v>
      </c>
    </row>
    <row r="393" spans="2:19">
      <c r="B393" s="20">
        <f t="shared" si="30"/>
        <v>391</v>
      </c>
      <c r="C393" s="66">
        <v>4799</v>
      </c>
      <c r="D393" s="65" t="s">
        <v>2308</v>
      </c>
      <c r="E393" s="45" t="s">
        <v>811</v>
      </c>
      <c r="F393" s="46">
        <v>548</v>
      </c>
      <c r="G393" s="47">
        <f>$F393-423</f>
        <v>125</v>
      </c>
      <c r="H393" s="48" t="s">
        <v>1272</v>
      </c>
      <c r="I393" s="49">
        <v>3.9</v>
      </c>
      <c r="J393" s="59" t="s">
        <v>812</v>
      </c>
      <c r="K393" s="50" t="s">
        <v>107</v>
      </c>
      <c r="L393" s="34" t="s">
        <v>1682</v>
      </c>
      <c r="M393" s="36" t="s">
        <v>813</v>
      </c>
      <c r="N393" s="22"/>
      <c r="O393" s="21"/>
      <c r="P393" s="19">
        <f t="shared" si="31"/>
        <v>0</v>
      </c>
      <c r="Q393" s="19">
        <f t="shared" si="32"/>
        <v>0</v>
      </c>
      <c r="R393" s="19">
        <f t="shared" si="33"/>
        <v>17.28861666666667</v>
      </c>
      <c r="S393" s="19">
        <f t="shared" si="34"/>
        <v>49.1038</v>
      </c>
    </row>
    <row r="394" spans="2:19">
      <c r="B394" s="20">
        <f t="shared" si="30"/>
        <v>392</v>
      </c>
      <c r="C394" s="66">
        <v>7</v>
      </c>
      <c r="D394" s="65" t="s">
        <v>2307</v>
      </c>
      <c r="E394" s="45" t="s">
        <v>56</v>
      </c>
      <c r="F394" s="46">
        <v>1129</v>
      </c>
      <c r="G394" s="47">
        <f>$F394-1005</f>
        <v>124</v>
      </c>
      <c r="H394" s="48" t="s">
        <v>1848</v>
      </c>
      <c r="I394" s="49">
        <v>5.4</v>
      </c>
      <c r="J394" s="59" t="s">
        <v>1884</v>
      </c>
      <c r="K394" s="50" t="s">
        <v>4</v>
      </c>
      <c r="L394" s="34" t="s">
        <v>1683</v>
      </c>
      <c r="M394" s="36" t="s">
        <v>2306</v>
      </c>
      <c r="N394" s="22"/>
      <c r="O394" s="21"/>
      <c r="P394" s="19">
        <f t="shared" si="31"/>
        <v>0</v>
      </c>
      <c r="Q394" s="19">
        <f t="shared" si="32"/>
        <v>0</v>
      </c>
      <c r="R394" s="19">
        <f t="shared" si="33"/>
        <v>18.223083333333332</v>
      </c>
      <c r="S394" s="19">
        <f t="shared" si="34"/>
        <v>49.491583333333331</v>
      </c>
    </row>
    <row r="395" spans="2:19">
      <c r="B395" s="20">
        <f t="shared" si="30"/>
        <v>393</v>
      </c>
      <c r="C395" s="66">
        <v>4800</v>
      </c>
      <c r="D395" s="65" t="s">
        <v>2305</v>
      </c>
      <c r="E395" s="51" t="s">
        <v>814</v>
      </c>
      <c r="F395" s="46">
        <v>972</v>
      </c>
      <c r="G395" s="47">
        <f>$F395-848</f>
        <v>124</v>
      </c>
      <c r="H395" s="48" t="s">
        <v>1544</v>
      </c>
      <c r="I395" s="49">
        <v>2.2000000000000002</v>
      </c>
      <c r="J395" s="59" t="s">
        <v>117</v>
      </c>
      <c r="K395" s="50" t="s">
        <v>31</v>
      </c>
      <c r="L395" s="34" t="s">
        <v>1692</v>
      </c>
      <c r="M395" s="36" t="s">
        <v>815</v>
      </c>
      <c r="N395" s="22"/>
      <c r="O395" s="21"/>
      <c r="P395" s="19">
        <f t="shared" si="31"/>
        <v>0</v>
      </c>
      <c r="Q395" s="19">
        <f t="shared" si="32"/>
        <v>0</v>
      </c>
      <c r="R395" s="19">
        <f t="shared" si="33"/>
        <v>13.258016666666666</v>
      </c>
      <c r="S395" s="19">
        <f t="shared" si="34"/>
        <v>49.247783333333331</v>
      </c>
    </row>
    <row r="396" spans="2:19">
      <c r="B396" s="20">
        <f t="shared" si="30"/>
        <v>394</v>
      </c>
      <c r="C396" s="66">
        <v>3966</v>
      </c>
      <c r="D396" s="65" t="s">
        <v>2304</v>
      </c>
      <c r="E396" s="45" t="s">
        <v>816</v>
      </c>
      <c r="F396" s="46">
        <v>813</v>
      </c>
      <c r="G396" s="47">
        <f>$F396-689</f>
        <v>124</v>
      </c>
      <c r="H396" s="48" t="s">
        <v>1545</v>
      </c>
      <c r="I396" s="49">
        <v>5.4</v>
      </c>
      <c r="J396" s="59" t="s">
        <v>743</v>
      </c>
      <c r="K396" s="50" t="s">
        <v>81</v>
      </c>
      <c r="L396" s="34" t="s">
        <v>1690</v>
      </c>
      <c r="M396" s="36" t="s">
        <v>2303</v>
      </c>
      <c r="N396" s="22"/>
      <c r="O396" s="21"/>
      <c r="P396" s="19">
        <f t="shared" si="31"/>
        <v>0</v>
      </c>
      <c r="Q396" s="19">
        <f t="shared" si="32"/>
        <v>0</v>
      </c>
      <c r="R396" s="19">
        <f t="shared" si="33"/>
        <v>16.133616666666665</v>
      </c>
      <c r="S396" s="19">
        <f t="shared" si="34"/>
        <v>49.65958333333333</v>
      </c>
    </row>
    <row r="397" spans="2:19">
      <c r="B397" s="20">
        <f t="shared" si="30"/>
        <v>395</v>
      </c>
      <c r="C397" s="66">
        <v>4801</v>
      </c>
      <c r="D397" s="65" t="s">
        <v>2302</v>
      </c>
      <c r="E397" s="51" t="s">
        <v>817</v>
      </c>
      <c r="F397" s="46">
        <v>812</v>
      </c>
      <c r="G397" s="47">
        <f>$F397-688</f>
        <v>124</v>
      </c>
      <c r="H397" s="48" t="s">
        <v>1277</v>
      </c>
      <c r="I397" s="49">
        <v>3.8</v>
      </c>
      <c r="J397" s="59" t="s">
        <v>252</v>
      </c>
      <c r="K397" s="50" t="s">
        <v>103</v>
      </c>
      <c r="L397" s="34" t="s">
        <v>1685</v>
      </c>
      <c r="M397" s="36" t="s">
        <v>818</v>
      </c>
      <c r="N397" s="22"/>
      <c r="O397" s="21"/>
      <c r="P397" s="19">
        <f t="shared" si="31"/>
        <v>0</v>
      </c>
      <c r="Q397" s="19">
        <f t="shared" si="32"/>
        <v>0</v>
      </c>
      <c r="R397" s="19">
        <f t="shared" si="33"/>
        <v>13.150233333333334</v>
      </c>
      <c r="S397" s="19">
        <f t="shared" si="34"/>
        <v>50.316683333333337</v>
      </c>
    </row>
    <row r="398" spans="2:19">
      <c r="B398" s="20">
        <f t="shared" si="30"/>
        <v>396</v>
      </c>
      <c r="C398" s="66">
        <v>4154</v>
      </c>
      <c r="D398" s="65" t="s">
        <v>2301</v>
      </c>
      <c r="E398" s="45" t="s">
        <v>821</v>
      </c>
      <c r="F398" s="46">
        <v>660</v>
      </c>
      <c r="G398" s="47">
        <f>$F398-536</f>
        <v>124</v>
      </c>
      <c r="H398" s="48" t="s">
        <v>1292</v>
      </c>
      <c r="I398" s="49">
        <v>3.7</v>
      </c>
      <c r="J398" s="59" t="s">
        <v>822</v>
      </c>
      <c r="K398" s="50" t="s">
        <v>806</v>
      </c>
      <c r="L398" s="34" t="s">
        <v>1692</v>
      </c>
      <c r="M398" s="36" t="s">
        <v>823</v>
      </c>
      <c r="N398" s="22"/>
      <c r="O398" s="21"/>
      <c r="P398" s="19">
        <f t="shared" si="31"/>
        <v>0</v>
      </c>
      <c r="Q398" s="19">
        <f t="shared" si="32"/>
        <v>0</v>
      </c>
      <c r="R398" s="19">
        <f t="shared" si="33"/>
        <v>13.157966666666667</v>
      </c>
      <c r="S398" s="19">
        <f t="shared" si="34"/>
        <v>49.994416666666666</v>
      </c>
    </row>
    <row r="399" spans="2:19">
      <c r="B399" s="20">
        <f t="shared" si="30"/>
        <v>397</v>
      </c>
      <c r="C399" s="66">
        <v>3381</v>
      </c>
      <c r="D399" s="65" t="s">
        <v>2300</v>
      </c>
      <c r="E399" s="51" t="s">
        <v>824</v>
      </c>
      <c r="F399" s="46">
        <v>601</v>
      </c>
      <c r="G399" s="47">
        <f>$F399-477</f>
        <v>124</v>
      </c>
      <c r="H399" s="48" t="s">
        <v>1290</v>
      </c>
      <c r="I399" s="49">
        <v>1.5</v>
      </c>
      <c r="J399" s="59" t="s">
        <v>222</v>
      </c>
      <c r="K399" s="50" t="s">
        <v>159</v>
      </c>
      <c r="L399" s="34" t="s">
        <v>1692</v>
      </c>
      <c r="M399" s="36" t="s">
        <v>825</v>
      </c>
      <c r="N399" s="22"/>
      <c r="O399" s="21"/>
      <c r="P399" s="19">
        <f t="shared" si="31"/>
        <v>0</v>
      </c>
      <c r="Q399" s="19">
        <f t="shared" si="32"/>
        <v>0</v>
      </c>
      <c r="R399" s="19">
        <f t="shared" si="33"/>
        <v>13.2605</v>
      </c>
      <c r="S399" s="19">
        <f t="shared" si="34"/>
        <v>49.491799999999998</v>
      </c>
    </row>
    <row r="400" spans="2:19">
      <c r="B400" s="20">
        <f t="shared" si="30"/>
        <v>398</v>
      </c>
      <c r="C400" s="66">
        <v>193</v>
      </c>
      <c r="D400" s="65" t="s">
        <v>2299</v>
      </c>
      <c r="E400" s="45" t="s">
        <v>826</v>
      </c>
      <c r="F400" s="46">
        <v>1128</v>
      </c>
      <c r="G400" s="47">
        <f>$F400-1005</f>
        <v>123</v>
      </c>
      <c r="H400" s="48" t="s">
        <v>1849</v>
      </c>
      <c r="I400" s="49">
        <v>1.9</v>
      </c>
      <c r="J400" s="59" t="s">
        <v>1754</v>
      </c>
      <c r="K400" s="50" t="s">
        <v>2</v>
      </c>
      <c r="L400" s="34" t="s">
        <v>1686</v>
      </c>
      <c r="M400" s="36" t="s">
        <v>1954</v>
      </c>
      <c r="N400" s="22"/>
      <c r="O400" s="21"/>
      <c r="P400" s="19">
        <f t="shared" si="31"/>
        <v>0</v>
      </c>
      <c r="Q400" s="19">
        <f t="shared" si="32"/>
        <v>0</v>
      </c>
      <c r="R400" s="19">
        <f t="shared" si="33"/>
        <v>17.235933333333335</v>
      </c>
      <c r="S400" s="19">
        <f t="shared" si="34"/>
        <v>50.137900000000002</v>
      </c>
    </row>
    <row r="401" spans="2:19">
      <c r="B401" s="20">
        <f t="shared" si="30"/>
        <v>399</v>
      </c>
      <c r="C401" s="66">
        <v>206</v>
      </c>
      <c r="D401" s="65" t="s">
        <v>2298</v>
      </c>
      <c r="E401" s="45" t="s">
        <v>1761</v>
      </c>
      <c r="F401" s="46">
        <v>1120.5</v>
      </c>
      <c r="G401" s="47">
        <f>$F401-998</f>
        <v>122.5</v>
      </c>
      <c r="H401" s="48" t="s">
        <v>1851</v>
      </c>
      <c r="I401" s="49">
        <v>4.5</v>
      </c>
      <c r="J401" s="59" t="s">
        <v>1758</v>
      </c>
      <c r="K401" s="50" t="s">
        <v>20</v>
      </c>
      <c r="L401" s="34" t="s">
        <v>1693</v>
      </c>
      <c r="M401" s="36" t="s">
        <v>1955</v>
      </c>
      <c r="N401" s="22"/>
      <c r="O401" s="21"/>
      <c r="P401" s="19">
        <f t="shared" si="31"/>
        <v>0</v>
      </c>
      <c r="Q401" s="19">
        <f t="shared" si="32"/>
        <v>0</v>
      </c>
      <c r="R401" s="19">
        <f t="shared" si="33"/>
        <v>13.672183333333333</v>
      </c>
      <c r="S401" s="19">
        <f t="shared" si="34"/>
        <v>48.952116666666669</v>
      </c>
    </row>
    <row r="402" spans="2:19">
      <c r="B402" s="20">
        <f t="shared" si="30"/>
        <v>400</v>
      </c>
      <c r="C402" s="66">
        <v>322</v>
      </c>
      <c r="D402" s="65" t="s">
        <v>2297</v>
      </c>
      <c r="E402" s="45" t="s">
        <v>1780</v>
      </c>
      <c r="F402" s="46">
        <v>1040</v>
      </c>
      <c r="G402" s="47">
        <f>$F402-917</f>
        <v>123</v>
      </c>
      <c r="H402" s="48" t="s">
        <v>1850</v>
      </c>
      <c r="I402" s="49">
        <v>4.3</v>
      </c>
      <c r="J402" s="59" t="s">
        <v>1898</v>
      </c>
      <c r="K402" s="50" t="s">
        <v>220</v>
      </c>
      <c r="L402" s="34" t="s">
        <v>1693</v>
      </c>
      <c r="M402" s="36" t="s">
        <v>2296</v>
      </c>
      <c r="N402" s="22"/>
      <c r="O402" s="21"/>
      <c r="P402" s="19">
        <f t="shared" si="31"/>
        <v>0</v>
      </c>
      <c r="Q402" s="19">
        <f t="shared" si="32"/>
        <v>0</v>
      </c>
      <c r="R402" s="19">
        <f t="shared" si="33"/>
        <v>14.683</v>
      </c>
      <c r="S402" s="19">
        <f t="shared" si="34"/>
        <v>48.631900000000002</v>
      </c>
    </row>
    <row r="403" spans="2:19">
      <c r="B403" s="20">
        <f t="shared" si="30"/>
        <v>401</v>
      </c>
      <c r="C403" s="66">
        <v>4803</v>
      </c>
      <c r="D403" s="65" t="s">
        <v>2295</v>
      </c>
      <c r="E403" s="51" t="s">
        <v>827</v>
      </c>
      <c r="F403" s="46">
        <v>679</v>
      </c>
      <c r="G403" s="47">
        <f>$F403-556</f>
        <v>123</v>
      </c>
      <c r="H403" s="48" t="s">
        <v>1547</v>
      </c>
      <c r="I403" s="49">
        <v>2</v>
      </c>
      <c r="J403" s="59" t="s">
        <v>828</v>
      </c>
      <c r="K403" s="50" t="s">
        <v>425</v>
      </c>
      <c r="L403" s="34" t="s">
        <v>1683</v>
      </c>
      <c r="M403" s="36" t="s">
        <v>829</v>
      </c>
      <c r="N403" s="22"/>
      <c r="O403" s="21"/>
      <c r="P403" s="19">
        <f t="shared" si="31"/>
        <v>0</v>
      </c>
      <c r="Q403" s="19">
        <f t="shared" si="32"/>
        <v>0</v>
      </c>
      <c r="R403" s="19">
        <f t="shared" si="33"/>
        <v>17.460383333333333</v>
      </c>
      <c r="S403" s="19">
        <f t="shared" si="34"/>
        <v>49.937166666666663</v>
      </c>
    </row>
    <row r="404" spans="2:19">
      <c r="B404" s="20">
        <f t="shared" si="30"/>
        <v>402</v>
      </c>
      <c r="C404" s="66">
        <v>2612</v>
      </c>
      <c r="D404" s="65" t="s">
        <v>2294</v>
      </c>
      <c r="E404" s="51" t="s">
        <v>812</v>
      </c>
      <c r="F404" s="46">
        <v>553</v>
      </c>
      <c r="G404" s="47">
        <f>$F404-430</f>
        <v>123</v>
      </c>
      <c r="H404" s="48" t="s">
        <v>1548</v>
      </c>
      <c r="I404" s="49">
        <v>5.8</v>
      </c>
      <c r="J404" s="59" t="s">
        <v>830</v>
      </c>
      <c r="K404" s="50" t="s">
        <v>107</v>
      </c>
      <c r="L404" s="34" t="s">
        <v>1682</v>
      </c>
      <c r="M404" s="36" t="s">
        <v>831</v>
      </c>
      <c r="N404" s="22"/>
      <c r="O404" s="21"/>
      <c r="P404" s="19">
        <f t="shared" si="31"/>
        <v>0</v>
      </c>
      <c r="Q404" s="19">
        <f t="shared" si="32"/>
        <v>0</v>
      </c>
      <c r="R404" s="19">
        <f t="shared" si="33"/>
        <v>17.235866666666666</v>
      </c>
      <c r="S404" s="19">
        <f t="shared" si="34"/>
        <v>49.09876666666667</v>
      </c>
    </row>
    <row r="405" spans="2:19">
      <c r="B405" s="20">
        <f t="shared" si="30"/>
        <v>403</v>
      </c>
      <c r="C405" s="66">
        <v>235</v>
      </c>
      <c r="D405" s="65" t="s">
        <v>2293</v>
      </c>
      <c r="E405" s="45" t="s">
        <v>1768</v>
      </c>
      <c r="F405" s="46">
        <v>1090</v>
      </c>
      <c r="G405" s="47">
        <f>$F405-968</f>
        <v>122</v>
      </c>
      <c r="H405" s="48" t="s">
        <v>1852</v>
      </c>
      <c r="I405" s="49">
        <v>4</v>
      </c>
      <c r="J405" s="59" t="s">
        <v>204</v>
      </c>
      <c r="K405" s="50" t="s">
        <v>20</v>
      </c>
      <c r="L405" s="34" t="s">
        <v>1692</v>
      </c>
      <c r="M405" s="36" t="s">
        <v>1956</v>
      </c>
      <c r="N405" s="22"/>
      <c r="O405" s="21"/>
      <c r="P405" s="19">
        <f t="shared" si="31"/>
        <v>0</v>
      </c>
      <c r="Q405" s="19">
        <f t="shared" si="32"/>
        <v>0</v>
      </c>
      <c r="R405" s="19">
        <f t="shared" si="33"/>
        <v>13.324149999999999</v>
      </c>
      <c r="S405" s="19">
        <f t="shared" si="34"/>
        <v>49.19971666666666</v>
      </c>
    </row>
    <row r="406" spans="2:19">
      <c r="B406" s="20">
        <f t="shared" si="30"/>
        <v>404</v>
      </c>
      <c r="C406" s="66">
        <v>4804</v>
      </c>
      <c r="D406" s="65" t="s">
        <v>2292</v>
      </c>
      <c r="E406" s="51" t="s">
        <v>727</v>
      </c>
      <c r="F406" s="46">
        <v>770</v>
      </c>
      <c r="G406" s="47">
        <f>$F406-648</f>
        <v>122</v>
      </c>
      <c r="H406" s="48" t="s">
        <v>1272</v>
      </c>
      <c r="I406" s="49">
        <v>2</v>
      </c>
      <c r="J406" s="59" t="s">
        <v>47</v>
      </c>
      <c r="K406" s="50" t="s">
        <v>48</v>
      </c>
      <c r="L406" s="34" t="s">
        <v>1682</v>
      </c>
      <c r="M406" s="36" t="s">
        <v>832</v>
      </c>
      <c r="N406" s="22"/>
      <c r="O406" s="21"/>
      <c r="P406" s="19">
        <f t="shared" si="31"/>
        <v>0</v>
      </c>
      <c r="Q406" s="19">
        <f t="shared" si="32"/>
        <v>0</v>
      </c>
      <c r="R406" s="19">
        <f t="shared" si="33"/>
        <v>18.131383333333332</v>
      </c>
      <c r="S406" s="19">
        <f t="shared" si="34"/>
        <v>49.348583333333337</v>
      </c>
    </row>
    <row r="407" spans="2:19">
      <c r="B407" s="20">
        <f t="shared" si="30"/>
        <v>405</v>
      </c>
      <c r="C407" s="66">
        <v>4805</v>
      </c>
      <c r="D407" s="65" t="s">
        <v>2291</v>
      </c>
      <c r="E407" s="51" t="s">
        <v>833</v>
      </c>
      <c r="F407" s="46">
        <v>720</v>
      </c>
      <c r="G407" s="47">
        <f>$F407-598</f>
        <v>122</v>
      </c>
      <c r="H407" s="48" t="s">
        <v>1549</v>
      </c>
      <c r="I407" s="49">
        <v>4.3</v>
      </c>
      <c r="J407" s="59" t="s">
        <v>17</v>
      </c>
      <c r="K407" s="50" t="s">
        <v>18</v>
      </c>
      <c r="L407" s="34" t="s">
        <v>1692</v>
      </c>
      <c r="M407" s="36" t="s">
        <v>834</v>
      </c>
      <c r="N407" s="22"/>
      <c r="O407" s="21"/>
      <c r="P407" s="19">
        <f t="shared" si="31"/>
        <v>0</v>
      </c>
      <c r="Q407" s="19">
        <f t="shared" si="32"/>
        <v>0</v>
      </c>
      <c r="R407" s="19">
        <f t="shared" si="33"/>
        <v>12.692766666666667</v>
      </c>
      <c r="S407" s="19">
        <f t="shared" si="34"/>
        <v>49.430049999999994</v>
      </c>
    </row>
    <row r="408" spans="2:19">
      <c r="B408" s="20">
        <f t="shared" si="30"/>
        <v>406</v>
      </c>
      <c r="C408" s="66">
        <v>3240</v>
      </c>
      <c r="D408" s="65" t="s">
        <v>2290</v>
      </c>
      <c r="E408" s="45" t="s">
        <v>836</v>
      </c>
      <c r="F408" s="46">
        <v>705.4</v>
      </c>
      <c r="G408" s="47">
        <f>$F408-583</f>
        <v>122.39999999999998</v>
      </c>
      <c r="H408" s="48" t="s">
        <v>1563</v>
      </c>
      <c r="I408" s="49">
        <v>15.1</v>
      </c>
      <c r="J408" s="59" t="s">
        <v>877</v>
      </c>
      <c r="K408" s="50" t="s">
        <v>81</v>
      </c>
      <c r="L408" s="34" t="s">
        <v>1691</v>
      </c>
      <c r="M408" s="36" t="s">
        <v>878</v>
      </c>
      <c r="N408" s="22"/>
      <c r="O408" s="21"/>
      <c r="P408" s="19">
        <f t="shared" si="31"/>
        <v>0</v>
      </c>
      <c r="Q408" s="19">
        <f t="shared" si="32"/>
        <v>0</v>
      </c>
      <c r="R408" s="19">
        <f t="shared" si="33"/>
        <v>16.40808333333333</v>
      </c>
      <c r="S408" s="19">
        <f t="shared" si="34"/>
        <v>49.446333333333328</v>
      </c>
    </row>
    <row r="409" spans="2:19">
      <c r="B409" s="20">
        <f t="shared" si="30"/>
        <v>407</v>
      </c>
      <c r="C409" s="66">
        <v>4806</v>
      </c>
      <c r="D409" s="65" t="s">
        <v>2289</v>
      </c>
      <c r="E409" s="51" t="s">
        <v>436</v>
      </c>
      <c r="F409" s="46">
        <v>639.6</v>
      </c>
      <c r="G409" s="47">
        <f>$F409-518</f>
        <v>121.60000000000002</v>
      </c>
      <c r="H409" s="48" t="s">
        <v>1550</v>
      </c>
      <c r="I409" s="49">
        <v>1.9</v>
      </c>
      <c r="J409" s="59" t="s">
        <v>686</v>
      </c>
      <c r="K409" s="50" t="s">
        <v>31</v>
      </c>
      <c r="L409" s="34" t="s">
        <v>1692</v>
      </c>
      <c r="M409" s="36" t="s">
        <v>835</v>
      </c>
      <c r="N409" s="22"/>
      <c r="O409" s="21"/>
      <c r="P409" s="19">
        <f t="shared" si="31"/>
        <v>0</v>
      </c>
      <c r="Q409" s="19">
        <f t="shared" si="32"/>
        <v>0</v>
      </c>
      <c r="R409" s="19">
        <f t="shared" si="33"/>
        <v>13.591166666666668</v>
      </c>
      <c r="S409" s="19">
        <f t="shared" si="34"/>
        <v>49.232500000000002</v>
      </c>
    </row>
    <row r="410" spans="2:19">
      <c r="B410" s="20">
        <f t="shared" si="30"/>
        <v>408</v>
      </c>
      <c r="C410" s="66">
        <v>5975</v>
      </c>
      <c r="D410" s="65" t="s">
        <v>2287</v>
      </c>
      <c r="E410" s="51" t="s">
        <v>2288</v>
      </c>
      <c r="F410" s="46">
        <v>634</v>
      </c>
      <c r="G410" s="47">
        <v>122</v>
      </c>
      <c r="H410" s="48" t="s">
        <v>2767</v>
      </c>
      <c r="I410" s="49">
        <v>3.4</v>
      </c>
      <c r="J410" s="59" t="s">
        <v>2286</v>
      </c>
      <c r="K410" s="50" t="s">
        <v>31</v>
      </c>
      <c r="L410" s="34" t="s">
        <v>1693</v>
      </c>
      <c r="M410" s="36" t="s">
        <v>2285</v>
      </c>
      <c r="N410" s="22"/>
      <c r="O410" s="21"/>
      <c r="P410" s="19">
        <f t="shared" si="31"/>
        <v>0</v>
      </c>
      <c r="Q410" s="19">
        <f t="shared" si="32"/>
        <v>0</v>
      </c>
      <c r="R410" s="19">
        <f t="shared" si="33"/>
        <v>13.904916666666667</v>
      </c>
      <c r="S410" s="19">
        <f t="shared" si="34"/>
        <v>49.201133333333338</v>
      </c>
    </row>
    <row r="411" spans="2:19">
      <c r="B411" s="20">
        <f t="shared" si="30"/>
        <v>409</v>
      </c>
      <c r="C411" s="66">
        <v>4249</v>
      </c>
      <c r="D411" s="65" t="s">
        <v>2284</v>
      </c>
      <c r="E411" s="45" t="s">
        <v>612</v>
      </c>
      <c r="F411" s="46">
        <v>578</v>
      </c>
      <c r="G411" s="47">
        <f>$F411-456</f>
        <v>122</v>
      </c>
      <c r="H411" s="48" t="s">
        <v>1551</v>
      </c>
      <c r="I411" s="49">
        <v>3</v>
      </c>
      <c r="J411" s="59" t="s">
        <v>836</v>
      </c>
      <c r="K411" s="50" t="s">
        <v>81</v>
      </c>
      <c r="L411" s="34" t="s">
        <v>1691</v>
      </c>
      <c r="M411" s="36" t="s">
        <v>837</v>
      </c>
      <c r="N411" s="22"/>
      <c r="O411" s="21"/>
      <c r="P411" s="19">
        <f t="shared" si="31"/>
        <v>0</v>
      </c>
      <c r="Q411" s="19">
        <f t="shared" si="32"/>
        <v>0</v>
      </c>
      <c r="R411" s="19">
        <f t="shared" si="33"/>
        <v>16.385316666666665</v>
      </c>
      <c r="S411" s="19">
        <f t="shared" si="34"/>
        <v>49.407399999999996</v>
      </c>
    </row>
    <row r="412" spans="2:19">
      <c r="B412" s="20">
        <f t="shared" si="30"/>
        <v>410</v>
      </c>
      <c r="C412" s="66">
        <v>4807</v>
      </c>
      <c r="D412" s="65" t="s">
        <v>2283</v>
      </c>
      <c r="E412" s="51" t="s">
        <v>838</v>
      </c>
      <c r="F412" s="46">
        <v>440</v>
      </c>
      <c r="G412" s="47">
        <f>$F412-318</f>
        <v>122</v>
      </c>
      <c r="H412" s="48" t="s">
        <v>1552</v>
      </c>
      <c r="I412" s="49">
        <v>4.3</v>
      </c>
      <c r="J412" s="59" t="s">
        <v>839</v>
      </c>
      <c r="K412" s="50" t="s">
        <v>407</v>
      </c>
      <c r="L412" s="34" t="s">
        <v>1689</v>
      </c>
      <c r="M412" s="36" t="s">
        <v>840</v>
      </c>
      <c r="N412" s="22"/>
      <c r="O412" s="21"/>
      <c r="P412" s="19">
        <f t="shared" si="31"/>
        <v>0</v>
      </c>
      <c r="Q412" s="19">
        <f t="shared" si="32"/>
        <v>0</v>
      </c>
      <c r="R412" s="19">
        <f t="shared" si="33"/>
        <v>14.11415</v>
      </c>
      <c r="S412" s="19">
        <f t="shared" si="34"/>
        <v>49.96586666666667</v>
      </c>
    </row>
    <row r="413" spans="2:19">
      <c r="B413" s="20">
        <f t="shared" si="30"/>
        <v>411</v>
      </c>
      <c r="C413" s="66">
        <v>230</v>
      </c>
      <c r="D413" s="65" t="s">
        <v>2282</v>
      </c>
      <c r="E413" s="45" t="s">
        <v>1767</v>
      </c>
      <c r="F413" s="46">
        <v>1094</v>
      </c>
      <c r="G413" s="47">
        <f>$F413-973</f>
        <v>121</v>
      </c>
      <c r="H413" s="48" t="s">
        <v>1287</v>
      </c>
      <c r="I413" s="49">
        <v>2.1</v>
      </c>
      <c r="J413" s="59" t="s">
        <v>1758</v>
      </c>
      <c r="K413" s="50" t="s">
        <v>20</v>
      </c>
      <c r="L413" s="34" t="s">
        <v>1693</v>
      </c>
      <c r="M413" s="36" t="s">
        <v>1957</v>
      </c>
      <c r="N413" s="22"/>
      <c r="O413" s="21"/>
      <c r="P413" s="19">
        <f t="shared" si="31"/>
        <v>0</v>
      </c>
      <c r="Q413" s="19">
        <f t="shared" si="32"/>
        <v>0</v>
      </c>
      <c r="R413" s="19">
        <f t="shared" si="33"/>
        <v>13.7569</v>
      </c>
      <c r="S413" s="19">
        <f t="shared" si="34"/>
        <v>48.925033333333332</v>
      </c>
    </row>
    <row r="414" spans="2:19">
      <c r="B414" s="20">
        <f t="shared" si="30"/>
        <v>412</v>
      </c>
      <c r="C414" s="66">
        <v>4731</v>
      </c>
      <c r="D414" s="65" t="s">
        <v>2281</v>
      </c>
      <c r="E414" s="45" t="s">
        <v>514</v>
      </c>
      <c r="F414" s="46">
        <v>868</v>
      </c>
      <c r="G414" s="47">
        <f>$F414-747</f>
        <v>121</v>
      </c>
      <c r="H414" s="48" t="s">
        <v>1726</v>
      </c>
      <c r="I414" s="49">
        <v>1.9</v>
      </c>
      <c r="J414" s="59" t="s">
        <v>121</v>
      </c>
      <c r="K414" s="50" t="s">
        <v>123</v>
      </c>
      <c r="L414" s="34" t="s">
        <v>1686</v>
      </c>
      <c r="M414" s="36" t="s">
        <v>515</v>
      </c>
      <c r="N414" s="22"/>
      <c r="O414" s="21"/>
      <c r="P414" s="19">
        <f t="shared" si="31"/>
        <v>0</v>
      </c>
      <c r="Q414" s="19">
        <f t="shared" si="32"/>
        <v>0</v>
      </c>
      <c r="R414" s="19">
        <f t="shared" si="33"/>
        <v>17.333616666666664</v>
      </c>
      <c r="S414" s="19">
        <f t="shared" si="34"/>
        <v>50.220316666666669</v>
      </c>
    </row>
    <row r="415" spans="2:19">
      <c r="B415" s="20">
        <f t="shared" si="30"/>
        <v>413</v>
      </c>
      <c r="C415" s="66">
        <v>4808</v>
      </c>
      <c r="D415" s="65" t="s">
        <v>2280</v>
      </c>
      <c r="E415" s="51" t="s">
        <v>841</v>
      </c>
      <c r="F415" s="46">
        <v>689</v>
      </c>
      <c r="G415" s="47">
        <f>$F415-568</f>
        <v>121</v>
      </c>
      <c r="H415" s="48" t="s">
        <v>1275</v>
      </c>
      <c r="I415" s="49">
        <v>1.4</v>
      </c>
      <c r="J415" s="59" t="s">
        <v>488</v>
      </c>
      <c r="K415" s="50" t="s">
        <v>185</v>
      </c>
      <c r="L415" s="34" t="s">
        <v>1682</v>
      </c>
      <c r="M415" s="36" t="s">
        <v>842</v>
      </c>
      <c r="N415" s="22"/>
      <c r="O415" s="21"/>
      <c r="P415" s="19">
        <f t="shared" si="31"/>
        <v>0</v>
      </c>
      <c r="Q415" s="19">
        <f t="shared" si="32"/>
        <v>0</v>
      </c>
      <c r="R415" s="19">
        <f t="shared" si="33"/>
        <v>18.093766666666667</v>
      </c>
      <c r="S415" s="19">
        <f t="shared" si="34"/>
        <v>49.272766666666669</v>
      </c>
    </row>
    <row r="416" spans="2:19">
      <c r="B416" s="20">
        <f t="shared" si="30"/>
        <v>414</v>
      </c>
      <c r="C416" s="66">
        <v>4426</v>
      </c>
      <c r="D416" s="65" t="s">
        <v>2279</v>
      </c>
      <c r="E416" s="45" t="s">
        <v>909</v>
      </c>
      <c r="F416" s="46">
        <v>630</v>
      </c>
      <c r="G416" s="47">
        <f>$F416-509</f>
        <v>121</v>
      </c>
      <c r="H416" s="48" t="s">
        <v>1573</v>
      </c>
      <c r="I416" s="49">
        <v>8.6999999999999993</v>
      </c>
      <c r="J416" s="59" t="s">
        <v>172</v>
      </c>
      <c r="K416" s="50" t="s">
        <v>174</v>
      </c>
      <c r="L416" s="34" t="s">
        <v>1693</v>
      </c>
      <c r="M416" s="36" t="s">
        <v>2278</v>
      </c>
      <c r="N416" s="22"/>
      <c r="O416" s="21"/>
      <c r="P416" s="19">
        <f t="shared" si="31"/>
        <v>0</v>
      </c>
      <c r="Q416" s="19">
        <f t="shared" si="32"/>
        <v>0</v>
      </c>
      <c r="R416" s="19">
        <f t="shared" si="33"/>
        <v>14.297216666666667</v>
      </c>
      <c r="S416" s="19">
        <f t="shared" si="34"/>
        <v>49.231333333333332</v>
      </c>
    </row>
    <row r="417" spans="2:19">
      <c r="B417" s="20">
        <f t="shared" si="30"/>
        <v>415</v>
      </c>
      <c r="C417" s="66">
        <v>4809</v>
      </c>
      <c r="D417" s="65" t="s">
        <v>2277</v>
      </c>
      <c r="E417" s="51" t="s">
        <v>843</v>
      </c>
      <c r="F417" s="46">
        <v>606</v>
      </c>
      <c r="G417" s="47">
        <f>$F417-485</f>
        <v>121</v>
      </c>
      <c r="H417" s="48" t="s">
        <v>1553</v>
      </c>
      <c r="I417" s="49">
        <v>9.6999999999999993</v>
      </c>
      <c r="J417" s="59" t="s">
        <v>805</v>
      </c>
      <c r="K417" s="50" t="s">
        <v>806</v>
      </c>
      <c r="L417" s="34" t="s">
        <v>1689</v>
      </c>
      <c r="M417" s="36" t="s">
        <v>844</v>
      </c>
      <c r="N417" s="22"/>
      <c r="O417" s="21"/>
      <c r="P417" s="19">
        <f t="shared" si="31"/>
        <v>0</v>
      </c>
      <c r="Q417" s="19">
        <f t="shared" si="32"/>
        <v>0</v>
      </c>
      <c r="R417" s="19">
        <f t="shared" si="33"/>
        <v>13.474966666666667</v>
      </c>
      <c r="S417" s="19">
        <f t="shared" si="34"/>
        <v>50.043299999999995</v>
      </c>
    </row>
    <row r="418" spans="2:19">
      <c r="B418" s="20">
        <f t="shared" si="30"/>
        <v>416</v>
      </c>
      <c r="C418" s="66">
        <v>1797</v>
      </c>
      <c r="D418" s="65" t="s">
        <v>2276</v>
      </c>
      <c r="E418" s="45" t="s">
        <v>461</v>
      </c>
      <c r="F418" s="46">
        <v>559</v>
      </c>
      <c r="G418" s="47">
        <f>$F418-438</f>
        <v>121</v>
      </c>
      <c r="H418" s="48" t="s">
        <v>1554</v>
      </c>
      <c r="I418" s="49">
        <v>6</v>
      </c>
      <c r="J418" s="59" t="s">
        <v>845</v>
      </c>
      <c r="K418" s="50" t="s">
        <v>232</v>
      </c>
      <c r="L418" s="34" t="s">
        <v>1684</v>
      </c>
      <c r="M418" s="36" t="s">
        <v>846</v>
      </c>
      <c r="N418" s="22"/>
      <c r="O418" s="21"/>
      <c r="P418" s="19">
        <f t="shared" si="31"/>
        <v>0</v>
      </c>
      <c r="Q418" s="19">
        <f t="shared" si="32"/>
        <v>0</v>
      </c>
      <c r="R418" s="19">
        <f t="shared" si="33"/>
        <v>16.373816666666666</v>
      </c>
      <c r="S418" s="19">
        <f t="shared" si="34"/>
        <v>49.960083333333337</v>
      </c>
    </row>
    <row r="419" spans="2:19">
      <c r="B419" s="20">
        <f t="shared" si="30"/>
        <v>417</v>
      </c>
      <c r="C419" s="66">
        <v>4815</v>
      </c>
      <c r="D419" s="65" t="s">
        <v>2275</v>
      </c>
      <c r="E419" s="45" t="s">
        <v>864</v>
      </c>
      <c r="F419" s="46">
        <v>510</v>
      </c>
      <c r="G419" s="47">
        <f>$F419-389</f>
        <v>121</v>
      </c>
      <c r="H419" s="48" t="s">
        <v>1559</v>
      </c>
      <c r="I419" s="49">
        <v>3.5</v>
      </c>
      <c r="J419" s="59" t="s">
        <v>865</v>
      </c>
      <c r="K419" s="50" t="s">
        <v>772</v>
      </c>
      <c r="L419" s="34" t="s">
        <v>1681</v>
      </c>
      <c r="M419" s="36" t="s">
        <v>2274</v>
      </c>
      <c r="N419" s="22"/>
      <c r="O419" s="21"/>
      <c r="P419" s="19">
        <f t="shared" si="31"/>
        <v>0</v>
      </c>
      <c r="Q419" s="19">
        <f t="shared" si="32"/>
        <v>0</v>
      </c>
      <c r="R419" s="19">
        <f t="shared" si="33"/>
        <v>13.653500000000001</v>
      </c>
      <c r="S419" s="19">
        <f t="shared" si="34"/>
        <v>50.257899999999999</v>
      </c>
    </row>
    <row r="420" spans="2:19">
      <c r="B420" s="20">
        <f t="shared" si="30"/>
        <v>418</v>
      </c>
      <c r="C420" s="66">
        <v>4810</v>
      </c>
      <c r="D420" s="65" t="s">
        <v>2273</v>
      </c>
      <c r="E420" s="45" t="s">
        <v>847</v>
      </c>
      <c r="F420" s="46">
        <v>429.2</v>
      </c>
      <c r="G420" s="47">
        <f>$F420-308</f>
        <v>121.19999999999999</v>
      </c>
      <c r="H420" s="48" t="s">
        <v>1555</v>
      </c>
      <c r="I420" s="49">
        <v>5.4</v>
      </c>
      <c r="J420" s="59" t="s">
        <v>848</v>
      </c>
      <c r="K420" s="50" t="s">
        <v>219</v>
      </c>
      <c r="L420" s="34" t="s">
        <v>1688</v>
      </c>
      <c r="M420" s="36" t="s">
        <v>849</v>
      </c>
      <c r="N420" s="22"/>
      <c r="O420" s="21"/>
      <c r="P420" s="19">
        <f t="shared" si="31"/>
        <v>0</v>
      </c>
      <c r="Q420" s="19">
        <f t="shared" si="32"/>
        <v>0</v>
      </c>
      <c r="R420" s="19">
        <f t="shared" si="33"/>
        <v>15.3147</v>
      </c>
      <c r="S420" s="19">
        <f t="shared" si="34"/>
        <v>50.416816666666662</v>
      </c>
    </row>
    <row r="421" spans="2:19">
      <c r="B421" s="20">
        <f t="shared" si="30"/>
        <v>419</v>
      </c>
      <c r="C421" s="66">
        <v>3751</v>
      </c>
      <c r="D421" s="65" t="s">
        <v>2272</v>
      </c>
      <c r="E421" s="45" t="s">
        <v>850</v>
      </c>
      <c r="F421" s="46">
        <v>429</v>
      </c>
      <c r="G421" s="47">
        <f>$F421-308</f>
        <v>121</v>
      </c>
      <c r="H421" s="48" t="s">
        <v>1556</v>
      </c>
      <c r="I421" s="49">
        <v>3.8</v>
      </c>
      <c r="J421" s="59" t="s">
        <v>851</v>
      </c>
      <c r="K421" s="50" t="s">
        <v>383</v>
      </c>
      <c r="L421" s="34" t="s">
        <v>1691</v>
      </c>
      <c r="M421" s="36" t="s">
        <v>852</v>
      </c>
      <c r="N421" s="22"/>
      <c r="O421" s="21"/>
      <c r="P421" s="19">
        <f t="shared" si="31"/>
        <v>0</v>
      </c>
      <c r="Q421" s="19">
        <f t="shared" si="32"/>
        <v>0</v>
      </c>
      <c r="R421" s="19">
        <f t="shared" si="33"/>
        <v>16.484683333333333</v>
      </c>
      <c r="S421" s="19">
        <f t="shared" si="34"/>
        <v>49.319616666666668</v>
      </c>
    </row>
    <row r="422" spans="2:19">
      <c r="B422" s="20">
        <f t="shared" si="30"/>
        <v>420</v>
      </c>
      <c r="C422" s="66">
        <v>252</v>
      </c>
      <c r="D422" s="65" t="s">
        <v>2271</v>
      </c>
      <c r="E422" s="45" t="s">
        <v>1773</v>
      </c>
      <c r="F422" s="46">
        <v>1078</v>
      </c>
      <c r="G422" s="47">
        <f>$F422-958</f>
        <v>120</v>
      </c>
      <c r="H422" s="48" t="s">
        <v>1853</v>
      </c>
      <c r="I422" s="49">
        <v>4.9000000000000004</v>
      </c>
      <c r="J422" s="59" t="s">
        <v>1768</v>
      </c>
      <c r="K422" s="50" t="s">
        <v>20</v>
      </c>
      <c r="L422" s="34" t="s">
        <v>1692</v>
      </c>
      <c r="M422" s="36" t="s">
        <v>1958</v>
      </c>
      <c r="N422" s="22"/>
      <c r="O422" s="21"/>
      <c r="P422" s="19">
        <f t="shared" si="31"/>
        <v>0</v>
      </c>
      <c r="Q422" s="19">
        <f t="shared" si="32"/>
        <v>0</v>
      </c>
      <c r="R422" s="19">
        <f t="shared" si="33"/>
        <v>13.373950000000001</v>
      </c>
      <c r="S422" s="19">
        <f t="shared" si="34"/>
        <v>49.168566666666663</v>
      </c>
    </row>
    <row r="423" spans="2:19">
      <c r="B423" s="20">
        <f t="shared" si="30"/>
        <v>421</v>
      </c>
      <c r="C423" s="66">
        <v>5011</v>
      </c>
      <c r="D423" s="65" t="s">
        <v>2270</v>
      </c>
      <c r="E423" s="51" t="s">
        <v>1712</v>
      </c>
      <c r="F423" s="46">
        <v>851</v>
      </c>
      <c r="G423" s="47">
        <v>120</v>
      </c>
      <c r="H423" s="48" t="s">
        <v>1270</v>
      </c>
      <c r="I423" s="49">
        <v>1.2</v>
      </c>
      <c r="J423" s="59" t="s">
        <v>1713</v>
      </c>
      <c r="K423" s="50" t="s">
        <v>185</v>
      </c>
      <c r="L423" s="34" t="s">
        <v>1682</v>
      </c>
      <c r="M423" s="36" t="s">
        <v>1714</v>
      </c>
      <c r="N423" s="22"/>
      <c r="O423" s="21"/>
      <c r="P423" s="19">
        <f t="shared" si="31"/>
        <v>0</v>
      </c>
      <c r="Q423" s="19">
        <f t="shared" si="32"/>
        <v>0</v>
      </c>
      <c r="R423" s="19">
        <f t="shared" si="33"/>
        <v>18.264483333333335</v>
      </c>
      <c r="S423" s="19">
        <f t="shared" si="34"/>
        <v>49.316716666666672</v>
      </c>
    </row>
    <row r="424" spans="2:19">
      <c r="B424" s="20">
        <f t="shared" si="30"/>
        <v>422</v>
      </c>
      <c r="C424" s="66">
        <v>4811</v>
      </c>
      <c r="D424" s="65" t="s">
        <v>2269</v>
      </c>
      <c r="E424" s="51" t="s">
        <v>666</v>
      </c>
      <c r="F424" s="46">
        <v>793</v>
      </c>
      <c r="G424" s="47">
        <f>$F424-673</f>
        <v>120</v>
      </c>
      <c r="H424" s="48" t="s">
        <v>1272</v>
      </c>
      <c r="I424" s="49">
        <v>2.5</v>
      </c>
      <c r="J424" s="59" t="s">
        <v>145</v>
      </c>
      <c r="K424" s="50" t="s">
        <v>42</v>
      </c>
      <c r="L424" s="34" t="s">
        <v>1686</v>
      </c>
      <c r="M424" s="36" t="s">
        <v>853</v>
      </c>
      <c r="N424" s="22"/>
      <c r="O424" s="21"/>
      <c r="P424" s="19">
        <f t="shared" si="31"/>
        <v>0</v>
      </c>
      <c r="Q424" s="19">
        <f t="shared" si="32"/>
        <v>0</v>
      </c>
      <c r="R424" s="19">
        <f t="shared" si="33"/>
        <v>17.013833333333334</v>
      </c>
      <c r="S424" s="19">
        <f t="shared" si="34"/>
        <v>50.068250000000006</v>
      </c>
    </row>
    <row r="425" spans="2:19">
      <c r="B425" s="20">
        <f t="shared" si="30"/>
        <v>423</v>
      </c>
      <c r="C425" s="66">
        <v>4812</v>
      </c>
      <c r="D425" s="65" t="s">
        <v>2268</v>
      </c>
      <c r="E425" s="51" t="s">
        <v>854</v>
      </c>
      <c r="F425" s="46">
        <v>588</v>
      </c>
      <c r="G425" s="47">
        <f>$F425-468</f>
        <v>120</v>
      </c>
      <c r="H425" s="48" t="s">
        <v>1557</v>
      </c>
      <c r="I425" s="49">
        <v>2.9</v>
      </c>
      <c r="J425" s="59" t="s">
        <v>855</v>
      </c>
      <c r="K425" s="50" t="s">
        <v>425</v>
      </c>
      <c r="L425" s="34" t="s">
        <v>1683</v>
      </c>
      <c r="M425" s="36" t="s">
        <v>856</v>
      </c>
      <c r="N425" s="22"/>
      <c r="O425" s="21"/>
      <c r="P425" s="19">
        <f t="shared" si="31"/>
        <v>0</v>
      </c>
      <c r="Q425" s="19">
        <f t="shared" si="32"/>
        <v>0</v>
      </c>
      <c r="R425" s="19">
        <f t="shared" si="33"/>
        <v>17.615333333333336</v>
      </c>
      <c r="S425" s="19">
        <f t="shared" si="34"/>
        <v>50.085966666666671</v>
      </c>
    </row>
    <row r="426" spans="2:19">
      <c r="B426" s="20">
        <f t="shared" si="30"/>
        <v>424</v>
      </c>
      <c r="C426" s="66">
        <v>3534</v>
      </c>
      <c r="D426" s="65" t="s">
        <v>2267</v>
      </c>
      <c r="E426" s="45" t="s">
        <v>5</v>
      </c>
      <c r="F426" s="46">
        <v>553</v>
      </c>
      <c r="G426" s="47">
        <f>$F426-433</f>
        <v>120</v>
      </c>
      <c r="H426" s="48" t="s">
        <v>1292</v>
      </c>
      <c r="I426" s="49">
        <v>1.1000000000000001</v>
      </c>
      <c r="J426" s="59" t="s">
        <v>857</v>
      </c>
      <c r="K426" s="50" t="s">
        <v>9</v>
      </c>
      <c r="L426" s="34" t="s">
        <v>1681</v>
      </c>
      <c r="M426" s="36" t="s">
        <v>858</v>
      </c>
      <c r="N426" s="22"/>
      <c r="O426" s="21"/>
      <c r="P426" s="19">
        <f t="shared" si="31"/>
        <v>0</v>
      </c>
      <c r="Q426" s="19">
        <f t="shared" si="32"/>
        <v>0</v>
      </c>
      <c r="R426" s="19">
        <f t="shared" si="33"/>
        <v>13.951383333333332</v>
      </c>
      <c r="S426" s="19">
        <f t="shared" si="34"/>
        <v>50.531533333333336</v>
      </c>
    </row>
    <row r="427" spans="2:19">
      <c r="B427" s="20">
        <f t="shared" si="30"/>
        <v>425</v>
      </c>
      <c r="C427" s="66">
        <v>4813</v>
      </c>
      <c r="D427" s="65" t="s">
        <v>2266</v>
      </c>
      <c r="E427" s="51" t="s">
        <v>859</v>
      </c>
      <c r="F427" s="46">
        <v>543</v>
      </c>
      <c r="G427" s="47">
        <f>$F427-423</f>
        <v>120</v>
      </c>
      <c r="H427" s="48" t="s">
        <v>1290</v>
      </c>
      <c r="I427" s="49">
        <v>2.4</v>
      </c>
      <c r="J427" s="59" t="s">
        <v>824</v>
      </c>
      <c r="K427" s="50" t="s">
        <v>159</v>
      </c>
      <c r="L427" s="34" t="s">
        <v>1692</v>
      </c>
      <c r="M427" s="36" t="s">
        <v>860</v>
      </c>
      <c r="N427" s="22"/>
      <c r="O427" s="21"/>
      <c r="P427" s="19">
        <f t="shared" si="31"/>
        <v>0</v>
      </c>
      <c r="Q427" s="19">
        <f t="shared" si="32"/>
        <v>0</v>
      </c>
      <c r="R427" s="19">
        <f t="shared" si="33"/>
        <v>13.286616666666667</v>
      </c>
      <c r="S427" s="19">
        <f t="shared" si="34"/>
        <v>49.508833333333335</v>
      </c>
    </row>
    <row r="428" spans="2:19">
      <c r="B428" s="20">
        <f t="shared" si="30"/>
        <v>426</v>
      </c>
      <c r="C428" s="66">
        <v>4814</v>
      </c>
      <c r="D428" s="65" t="s">
        <v>2265</v>
      </c>
      <c r="E428" s="45" t="s">
        <v>861</v>
      </c>
      <c r="F428" s="46">
        <v>528.1</v>
      </c>
      <c r="G428" s="47">
        <f>$F428-408</f>
        <v>120.10000000000002</v>
      </c>
      <c r="H428" s="48" t="s">
        <v>1558</v>
      </c>
      <c r="I428" s="49">
        <v>2.2999999999999998</v>
      </c>
      <c r="J428" s="59" t="s">
        <v>862</v>
      </c>
      <c r="K428" s="50" t="s">
        <v>232</v>
      </c>
      <c r="L428" s="34" t="s">
        <v>1684</v>
      </c>
      <c r="M428" s="36" t="s">
        <v>863</v>
      </c>
      <c r="N428" s="22"/>
      <c r="O428" s="21"/>
      <c r="P428" s="19">
        <f t="shared" si="31"/>
        <v>0</v>
      </c>
      <c r="Q428" s="19">
        <f t="shared" si="32"/>
        <v>0</v>
      </c>
      <c r="R428" s="19">
        <f t="shared" si="33"/>
        <v>16.363566666666667</v>
      </c>
      <c r="S428" s="19">
        <f t="shared" si="34"/>
        <v>49.986316666666667</v>
      </c>
    </row>
    <row r="429" spans="2:19">
      <c r="B429" s="20">
        <f t="shared" si="30"/>
        <v>427</v>
      </c>
      <c r="C429" s="66">
        <v>4026</v>
      </c>
      <c r="D429" s="65" t="s">
        <v>2264</v>
      </c>
      <c r="E429" s="45" t="s">
        <v>413</v>
      </c>
      <c r="F429" s="46">
        <v>484</v>
      </c>
      <c r="G429" s="47">
        <f>$F429-364</f>
        <v>120</v>
      </c>
      <c r="H429" s="48" t="s">
        <v>2779</v>
      </c>
      <c r="I429" s="49">
        <v>1.4</v>
      </c>
      <c r="J429" s="59" t="s">
        <v>473</v>
      </c>
      <c r="K429" s="50" t="s">
        <v>60</v>
      </c>
      <c r="L429" s="34" t="s">
        <v>1687</v>
      </c>
      <c r="M429" s="36" t="s">
        <v>866</v>
      </c>
      <c r="N429" s="22"/>
      <c r="O429" s="21"/>
      <c r="P429" s="19">
        <f t="shared" si="31"/>
        <v>0</v>
      </c>
      <c r="Q429" s="19">
        <f t="shared" si="32"/>
        <v>0</v>
      </c>
      <c r="R429" s="19">
        <f t="shared" si="33"/>
        <v>14.526450000000001</v>
      </c>
      <c r="S429" s="19">
        <f t="shared" si="34"/>
        <v>50.736316666666667</v>
      </c>
    </row>
    <row r="430" spans="2:19">
      <c r="B430" s="20">
        <f t="shared" si="30"/>
        <v>428</v>
      </c>
      <c r="C430" s="66">
        <v>4487</v>
      </c>
      <c r="D430" s="65" t="s">
        <v>2263</v>
      </c>
      <c r="E430" s="45" t="s">
        <v>867</v>
      </c>
      <c r="F430" s="46">
        <v>479</v>
      </c>
      <c r="G430" s="47">
        <f>$F430-359</f>
        <v>120</v>
      </c>
      <c r="H430" s="48" t="s">
        <v>1293</v>
      </c>
      <c r="I430" s="49">
        <v>0.9</v>
      </c>
      <c r="J430" s="59" t="s">
        <v>255</v>
      </c>
      <c r="K430" s="50" t="s">
        <v>23</v>
      </c>
      <c r="L430" s="34" t="s">
        <v>1683</v>
      </c>
      <c r="M430" s="36" t="s">
        <v>868</v>
      </c>
      <c r="N430" s="22"/>
      <c r="O430" s="21"/>
      <c r="P430" s="19">
        <f t="shared" si="31"/>
        <v>0</v>
      </c>
      <c r="Q430" s="19">
        <f t="shared" si="32"/>
        <v>0</v>
      </c>
      <c r="R430" s="19">
        <f t="shared" si="33"/>
        <v>18.227749999999997</v>
      </c>
      <c r="S430" s="19">
        <f t="shared" si="34"/>
        <v>49.620566666666669</v>
      </c>
    </row>
    <row r="431" spans="2:19">
      <c r="B431" s="20">
        <f t="shared" si="30"/>
        <v>429</v>
      </c>
      <c r="C431" s="66">
        <v>4443</v>
      </c>
      <c r="D431" s="65" t="s">
        <v>2262</v>
      </c>
      <c r="E431" s="51" t="s">
        <v>125</v>
      </c>
      <c r="F431" s="46">
        <v>984</v>
      </c>
      <c r="G431" s="47">
        <f>$F431-865</f>
        <v>119</v>
      </c>
      <c r="H431" s="48" t="s">
        <v>1294</v>
      </c>
      <c r="I431" s="49">
        <v>2.5</v>
      </c>
      <c r="J431" s="59" t="s">
        <v>869</v>
      </c>
      <c r="K431" s="50" t="s">
        <v>20</v>
      </c>
      <c r="L431" s="34" t="s">
        <v>1693</v>
      </c>
      <c r="M431" s="36" t="s">
        <v>870</v>
      </c>
      <c r="N431" s="22"/>
      <c r="O431" s="21"/>
      <c r="P431" s="19">
        <f t="shared" si="31"/>
        <v>0</v>
      </c>
      <c r="Q431" s="19">
        <f t="shared" si="32"/>
        <v>0</v>
      </c>
      <c r="R431" s="19">
        <f t="shared" si="33"/>
        <v>14.2904</v>
      </c>
      <c r="S431" s="19">
        <f t="shared" si="34"/>
        <v>48.582583333333339</v>
      </c>
    </row>
    <row r="432" spans="2:19">
      <c r="B432" s="20">
        <f t="shared" si="30"/>
        <v>430</v>
      </c>
      <c r="C432" s="66">
        <v>4817</v>
      </c>
      <c r="D432" s="65" t="s">
        <v>2261</v>
      </c>
      <c r="E432" s="51" t="s">
        <v>241</v>
      </c>
      <c r="F432" s="46">
        <v>907</v>
      </c>
      <c r="G432" s="47">
        <f>$F432-788</f>
        <v>119</v>
      </c>
      <c r="H432" s="48" t="s">
        <v>1560</v>
      </c>
      <c r="I432" s="49">
        <v>2.8</v>
      </c>
      <c r="J432" s="59" t="s">
        <v>871</v>
      </c>
      <c r="K432" s="50" t="s">
        <v>220</v>
      </c>
      <c r="L432" s="34" t="s">
        <v>1693</v>
      </c>
      <c r="M432" s="36" t="s">
        <v>872</v>
      </c>
      <c r="N432" s="22"/>
      <c r="O432" s="21"/>
      <c r="P432" s="19">
        <f t="shared" si="31"/>
        <v>0</v>
      </c>
      <c r="Q432" s="19">
        <f t="shared" si="32"/>
        <v>0</v>
      </c>
      <c r="R432" s="19">
        <f t="shared" si="33"/>
        <v>14.648333333333333</v>
      </c>
      <c r="S432" s="19">
        <f t="shared" si="34"/>
        <v>48.691216666666662</v>
      </c>
    </row>
    <row r="433" spans="2:19">
      <c r="B433" s="20">
        <f t="shared" si="30"/>
        <v>431</v>
      </c>
      <c r="C433" s="66">
        <v>4818</v>
      </c>
      <c r="D433" s="65" t="s">
        <v>2260</v>
      </c>
      <c r="E433" s="51" t="s">
        <v>301</v>
      </c>
      <c r="F433" s="46">
        <v>736</v>
      </c>
      <c r="G433" s="47">
        <f>$F433-617</f>
        <v>119</v>
      </c>
      <c r="H433" s="48" t="s">
        <v>1561</v>
      </c>
      <c r="I433" s="49">
        <v>5.6</v>
      </c>
      <c r="J433" s="59" t="s">
        <v>212</v>
      </c>
      <c r="K433" s="50" t="s">
        <v>34</v>
      </c>
      <c r="L433" s="34" t="s">
        <v>1685</v>
      </c>
      <c r="M433" s="36" t="s">
        <v>873</v>
      </c>
      <c r="N433" s="22"/>
      <c r="O433" s="21"/>
      <c r="P433" s="19">
        <f t="shared" si="31"/>
        <v>0</v>
      </c>
      <c r="Q433" s="19">
        <f t="shared" si="32"/>
        <v>0</v>
      </c>
      <c r="R433" s="19">
        <f t="shared" si="33"/>
        <v>12.801516666666668</v>
      </c>
      <c r="S433" s="19">
        <f t="shared" si="34"/>
        <v>50.1648</v>
      </c>
    </row>
    <row r="434" spans="2:19">
      <c r="B434" s="20">
        <f t="shared" si="30"/>
        <v>432</v>
      </c>
      <c r="C434" s="66">
        <v>4819</v>
      </c>
      <c r="D434" s="65" t="s">
        <v>2259</v>
      </c>
      <c r="E434" s="51" t="s">
        <v>874</v>
      </c>
      <c r="F434" s="46">
        <v>713</v>
      </c>
      <c r="G434" s="47">
        <f>$F434-594</f>
        <v>119</v>
      </c>
      <c r="H434" s="48" t="s">
        <v>1562</v>
      </c>
      <c r="I434" s="49">
        <v>3.7</v>
      </c>
      <c r="J434" s="59" t="s">
        <v>875</v>
      </c>
      <c r="K434" s="50" t="s">
        <v>159</v>
      </c>
      <c r="L434" s="34" t="s">
        <v>1692</v>
      </c>
      <c r="M434" s="36" t="s">
        <v>876</v>
      </c>
      <c r="N434" s="22"/>
      <c r="O434" s="21"/>
      <c r="P434" s="19">
        <f t="shared" si="31"/>
        <v>0</v>
      </c>
      <c r="Q434" s="19">
        <f t="shared" si="32"/>
        <v>0</v>
      </c>
      <c r="R434" s="19">
        <f t="shared" si="33"/>
        <v>13.178433333333333</v>
      </c>
      <c r="S434" s="19">
        <f t="shared" si="34"/>
        <v>49.399783333333332</v>
      </c>
    </row>
    <row r="435" spans="2:19">
      <c r="B435" s="20">
        <f t="shared" si="30"/>
        <v>433</v>
      </c>
      <c r="C435" s="66">
        <v>4408</v>
      </c>
      <c r="D435" s="65" t="s">
        <v>2258</v>
      </c>
      <c r="E435" s="45" t="s">
        <v>879</v>
      </c>
      <c r="F435" s="46">
        <v>688</v>
      </c>
      <c r="G435" s="47">
        <f>$F435-569</f>
        <v>119</v>
      </c>
      <c r="H435" s="48" t="s">
        <v>1564</v>
      </c>
      <c r="I435" s="49">
        <v>6.3</v>
      </c>
      <c r="J435" s="59" t="s">
        <v>880</v>
      </c>
      <c r="K435" s="50" t="s">
        <v>330</v>
      </c>
      <c r="L435" s="34" t="s">
        <v>1689</v>
      </c>
      <c r="M435" s="36" t="s">
        <v>881</v>
      </c>
      <c r="N435" s="22"/>
      <c r="O435" s="21"/>
      <c r="P435" s="19">
        <f t="shared" si="31"/>
        <v>0</v>
      </c>
      <c r="Q435" s="19">
        <f t="shared" si="32"/>
        <v>0</v>
      </c>
      <c r="R435" s="19">
        <f t="shared" si="33"/>
        <v>14.696466666666668</v>
      </c>
      <c r="S435" s="19">
        <f t="shared" si="34"/>
        <v>49.658749999999998</v>
      </c>
    </row>
    <row r="436" spans="2:19">
      <c r="B436" s="20">
        <f t="shared" si="30"/>
        <v>434</v>
      </c>
      <c r="C436" s="66">
        <v>4830</v>
      </c>
      <c r="D436" s="65" t="s">
        <v>2257</v>
      </c>
      <c r="E436" s="45" t="s">
        <v>906</v>
      </c>
      <c r="F436" s="46">
        <v>652</v>
      </c>
      <c r="G436" s="47">
        <f>$F436-533</f>
        <v>119</v>
      </c>
      <c r="H436" s="48" t="s">
        <v>1572</v>
      </c>
      <c r="I436" s="49">
        <v>2.9</v>
      </c>
      <c r="J436" s="59" t="s">
        <v>821</v>
      </c>
      <c r="K436" s="50" t="s">
        <v>806</v>
      </c>
      <c r="L436" s="34" t="s">
        <v>1685</v>
      </c>
      <c r="M436" s="36" t="s">
        <v>2256</v>
      </c>
      <c r="N436" s="22"/>
      <c r="O436" s="21"/>
      <c r="P436" s="19">
        <f t="shared" si="31"/>
        <v>0</v>
      </c>
      <c r="Q436" s="19">
        <f t="shared" si="32"/>
        <v>0</v>
      </c>
      <c r="R436" s="19">
        <f t="shared" si="33"/>
        <v>13.205033333333333</v>
      </c>
      <c r="S436" s="19">
        <f t="shared" si="34"/>
        <v>50.007966666666668</v>
      </c>
    </row>
    <row r="437" spans="2:19">
      <c r="B437" s="20">
        <f t="shared" si="30"/>
        <v>435</v>
      </c>
      <c r="C437" s="66">
        <v>4089</v>
      </c>
      <c r="D437" s="65" t="s">
        <v>2255</v>
      </c>
      <c r="E437" s="51" t="s">
        <v>882</v>
      </c>
      <c r="F437" s="46">
        <v>561</v>
      </c>
      <c r="G437" s="47">
        <f>$F437-442</f>
        <v>119</v>
      </c>
      <c r="H437" s="48" t="s">
        <v>1565</v>
      </c>
      <c r="I437" s="49">
        <v>2.5</v>
      </c>
      <c r="J437" s="59" t="s">
        <v>883</v>
      </c>
      <c r="K437" s="50" t="s">
        <v>159</v>
      </c>
      <c r="L437" s="34" t="s">
        <v>1692</v>
      </c>
      <c r="M437" s="36" t="s">
        <v>884</v>
      </c>
      <c r="N437" s="22"/>
      <c r="O437" s="21"/>
      <c r="P437" s="19">
        <f t="shared" si="31"/>
        <v>0</v>
      </c>
      <c r="Q437" s="19">
        <f t="shared" si="32"/>
        <v>0</v>
      </c>
      <c r="R437" s="19">
        <f t="shared" si="33"/>
        <v>13.342750000000001</v>
      </c>
      <c r="S437" s="19">
        <f t="shared" si="34"/>
        <v>49.461466666666666</v>
      </c>
    </row>
    <row r="438" spans="2:19">
      <c r="B438" s="20">
        <f t="shared" si="30"/>
        <v>436</v>
      </c>
      <c r="C438" s="66">
        <v>4820</v>
      </c>
      <c r="D438" s="65" t="s">
        <v>2254</v>
      </c>
      <c r="E438" s="45" t="s">
        <v>885</v>
      </c>
      <c r="F438" s="46">
        <v>528.1</v>
      </c>
      <c r="G438" s="47">
        <f>$F438-409</f>
        <v>119.10000000000002</v>
      </c>
      <c r="H438" s="48" t="s">
        <v>1566</v>
      </c>
      <c r="I438" s="49">
        <v>10.1</v>
      </c>
      <c r="J438" s="59" t="s">
        <v>798</v>
      </c>
      <c r="K438" s="50" t="s">
        <v>304</v>
      </c>
      <c r="L438" s="34" t="s">
        <v>1689</v>
      </c>
      <c r="M438" s="36" t="s">
        <v>886</v>
      </c>
      <c r="N438" s="22"/>
      <c r="O438" s="21"/>
      <c r="P438" s="19">
        <f t="shared" si="31"/>
        <v>0</v>
      </c>
      <c r="Q438" s="19">
        <f t="shared" si="32"/>
        <v>0</v>
      </c>
      <c r="R438" s="19">
        <f t="shared" si="33"/>
        <v>14.258816666666666</v>
      </c>
      <c r="S438" s="19">
        <f t="shared" si="34"/>
        <v>49.754283333333333</v>
      </c>
    </row>
    <row r="439" spans="2:19">
      <c r="B439" s="20">
        <f t="shared" si="30"/>
        <v>437</v>
      </c>
      <c r="C439" s="66">
        <v>4821</v>
      </c>
      <c r="D439" s="65" t="s">
        <v>2253</v>
      </c>
      <c r="E439" s="45" t="s">
        <v>887</v>
      </c>
      <c r="F439" s="46">
        <v>512</v>
      </c>
      <c r="G439" s="47">
        <f>$F439-393</f>
        <v>119</v>
      </c>
      <c r="H439" s="48" t="s">
        <v>1567</v>
      </c>
      <c r="I439" s="49">
        <v>4.0999999999999996</v>
      </c>
      <c r="J439" s="59" t="s">
        <v>888</v>
      </c>
      <c r="K439" s="50" t="s">
        <v>889</v>
      </c>
      <c r="L439" s="34" t="s">
        <v>1687</v>
      </c>
      <c r="M439" s="36" t="s">
        <v>890</v>
      </c>
      <c r="N439" s="22"/>
      <c r="O439" s="21"/>
      <c r="P439" s="19">
        <f t="shared" si="31"/>
        <v>0</v>
      </c>
      <c r="Q439" s="19">
        <f t="shared" si="32"/>
        <v>0</v>
      </c>
      <c r="R439" s="19">
        <f t="shared" si="33"/>
        <v>15.170216666666667</v>
      </c>
      <c r="S439" s="19">
        <f t="shared" si="34"/>
        <v>50.971716666666666</v>
      </c>
    </row>
    <row r="440" spans="2:19">
      <c r="B440" s="20">
        <f t="shared" si="30"/>
        <v>438</v>
      </c>
      <c r="C440" s="66">
        <v>4822</v>
      </c>
      <c r="D440" s="65" t="s">
        <v>2252</v>
      </c>
      <c r="E440" s="51" t="s">
        <v>114</v>
      </c>
      <c r="F440" s="46">
        <v>482</v>
      </c>
      <c r="G440" s="47">
        <f>$F440-363</f>
        <v>119</v>
      </c>
      <c r="H440" s="48" t="s">
        <v>1568</v>
      </c>
      <c r="I440" s="49">
        <v>1.5</v>
      </c>
      <c r="J440" s="59" t="s">
        <v>590</v>
      </c>
      <c r="K440" s="50" t="s">
        <v>135</v>
      </c>
      <c r="L440" s="34" t="s">
        <v>1682</v>
      </c>
      <c r="M440" s="36" t="s">
        <v>891</v>
      </c>
      <c r="N440" s="22"/>
      <c r="O440" s="21"/>
      <c r="P440" s="19">
        <f t="shared" si="31"/>
        <v>0</v>
      </c>
      <c r="Q440" s="19">
        <f t="shared" si="32"/>
        <v>0</v>
      </c>
      <c r="R440" s="19">
        <f t="shared" si="33"/>
        <v>17.705366666666666</v>
      </c>
      <c r="S440" s="19">
        <f t="shared" si="34"/>
        <v>49.137933333333336</v>
      </c>
    </row>
    <row r="441" spans="2:19">
      <c r="B441" s="20">
        <f t="shared" si="30"/>
        <v>439</v>
      </c>
      <c r="C441" s="66">
        <v>4823</v>
      </c>
      <c r="D441" s="65" t="s">
        <v>2251</v>
      </c>
      <c r="E441" s="51" t="s">
        <v>892</v>
      </c>
      <c r="F441" s="46">
        <v>477</v>
      </c>
      <c r="G441" s="47">
        <f>$F441-358</f>
        <v>119</v>
      </c>
      <c r="H441" s="48" t="s">
        <v>1279</v>
      </c>
      <c r="I441" s="49">
        <v>2.6</v>
      </c>
      <c r="J441" s="59" t="s">
        <v>893</v>
      </c>
      <c r="K441" s="50" t="s">
        <v>333</v>
      </c>
      <c r="L441" s="34" t="s">
        <v>1684</v>
      </c>
      <c r="M441" s="36" t="s">
        <v>894</v>
      </c>
      <c r="N441" s="22"/>
      <c r="O441" s="21"/>
      <c r="P441" s="19">
        <f t="shared" si="31"/>
        <v>0</v>
      </c>
      <c r="Q441" s="19">
        <f t="shared" si="32"/>
        <v>0</v>
      </c>
      <c r="R441" s="19">
        <f t="shared" si="33"/>
        <v>16.734383333333334</v>
      </c>
      <c r="S441" s="19">
        <f t="shared" si="34"/>
        <v>49.721933333333332</v>
      </c>
    </row>
    <row r="442" spans="2:19">
      <c r="B442" s="20">
        <f t="shared" si="30"/>
        <v>440</v>
      </c>
      <c r="C442" s="66">
        <v>4824</v>
      </c>
      <c r="D442" s="65" t="s">
        <v>2250</v>
      </c>
      <c r="E442" s="45" t="s">
        <v>369</v>
      </c>
      <c r="F442" s="46">
        <v>417</v>
      </c>
      <c r="G442" s="47">
        <f>$F442-298</f>
        <v>119</v>
      </c>
      <c r="H442" s="48" t="s">
        <v>1569</v>
      </c>
      <c r="I442" s="49">
        <v>7.6</v>
      </c>
      <c r="J442" s="59" t="s">
        <v>504</v>
      </c>
      <c r="K442" s="50" t="s">
        <v>895</v>
      </c>
      <c r="L442" s="34" t="s">
        <v>1691</v>
      </c>
      <c r="M442" s="36" t="s">
        <v>896</v>
      </c>
      <c r="N442" s="22"/>
      <c r="O442" s="21"/>
      <c r="P442" s="19">
        <f t="shared" si="31"/>
        <v>0</v>
      </c>
      <c r="Q442" s="19">
        <f t="shared" si="32"/>
        <v>0</v>
      </c>
      <c r="R442" s="19">
        <f t="shared" si="33"/>
        <v>17.055700000000002</v>
      </c>
      <c r="S442" s="19">
        <f t="shared" si="34"/>
        <v>49.015216666666667</v>
      </c>
    </row>
    <row r="443" spans="2:19">
      <c r="B443" s="20">
        <f t="shared" si="30"/>
        <v>441</v>
      </c>
      <c r="C443" s="66">
        <v>4825</v>
      </c>
      <c r="D443" s="65" t="s">
        <v>2249</v>
      </c>
      <c r="E443" s="51" t="s">
        <v>897</v>
      </c>
      <c r="F443" s="46">
        <v>951</v>
      </c>
      <c r="G443" s="47">
        <f>$F443-833</f>
        <v>118</v>
      </c>
      <c r="H443" s="48" t="s">
        <v>1275</v>
      </c>
      <c r="I443" s="49">
        <v>1.4</v>
      </c>
      <c r="J443" s="59" t="s">
        <v>898</v>
      </c>
      <c r="K443" s="50" t="s">
        <v>185</v>
      </c>
      <c r="L443" s="34" t="s">
        <v>1682</v>
      </c>
      <c r="M443" s="36" t="s">
        <v>899</v>
      </c>
      <c r="N443" s="22"/>
      <c r="O443" s="21"/>
      <c r="P443" s="19">
        <f t="shared" si="31"/>
        <v>0</v>
      </c>
      <c r="Q443" s="19">
        <f t="shared" si="32"/>
        <v>0</v>
      </c>
      <c r="R443" s="19">
        <f t="shared" si="33"/>
        <v>18.317383333333332</v>
      </c>
      <c r="S443" s="19">
        <f t="shared" si="34"/>
        <v>49.32855</v>
      </c>
    </row>
    <row r="444" spans="2:19">
      <c r="B444" s="20">
        <f t="shared" si="30"/>
        <v>442</v>
      </c>
      <c r="C444" s="66">
        <v>4826</v>
      </c>
      <c r="D444" s="65" t="s">
        <v>2248</v>
      </c>
      <c r="E444" s="51" t="s">
        <v>297</v>
      </c>
      <c r="F444" s="46">
        <v>841</v>
      </c>
      <c r="G444" s="47">
        <f>$F444-723</f>
        <v>118</v>
      </c>
      <c r="H444" s="48" t="s">
        <v>1272</v>
      </c>
      <c r="I444" s="49">
        <v>2.2000000000000002</v>
      </c>
      <c r="J444" s="59" t="s">
        <v>417</v>
      </c>
      <c r="K444" s="50" t="s">
        <v>333</v>
      </c>
      <c r="L444" s="34" t="s">
        <v>1688</v>
      </c>
      <c r="M444" s="36" t="s">
        <v>2247</v>
      </c>
      <c r="N444" s="22"/>
      <c r="O444" s="21"/>
      <c r="P444" s="19">
        <f t="shared" si="31"/>
        <v>0</v>
      </c>
      <c r="Q444" s="19">
        <f t="shared" si="32"/>
        <v>0</v>
      </c>
      <c r="R444" s="19">
        <f t="shared" si="33"/>
        <v>16.3276</v>
      </c>
      <c r="S444" s="19">
        <f t="shared" si="34"/>
        <v>50.311166666666665</v>
      </c>
    </row>
    <row r="445" spans="2:19">
      <c r="B445" s="20">
        <f t="shared" si="30"/>
        <v>443</v>
      </c>
      <c r="C445" s="66">
        <v>4827</v>
      </c>
      <c r="D445" s="65" t="s">
        <v>2246</v>
      </c>
      <c r="E445" s="51" t="s">
        <v>581</v>
      </c>
      <c r="F445" s="46">
        <v>822.2</v>
      </c>
      <c r="G445" s="47">
        <f>$F445-704</f>
        <v>118.20000000000005</v>
      </c>
      <c r="H445" s="48" t="s">
        <v>1570</v>
      </c>
      <c r="I445" s="49">
        <v>2.2999999999999998</v>
      </c>
      <c r="J445" s="59" t="s">
        <v>900</v>
      </c>
      <c r="K445" s="50" t="s">
        <v>31</v>
      </c>
      <c r="L445" s="34" t="s">
        <v>1693</v>
      </c>
      <c r="M445" s="36" t="s">
        <v>901</v>
      </c>
      <c r="N445" s="22"/>
      <c r="O445" s="21"/>
      <c r="P445" s="19">
        <f t="shared" si="31"/>
        <v>0</v>
      </c>
      <c r="Q445" s="19">
        <f t="shared" si="32"/>
        <v>0</v>
      </c>
      <c r="R445" s="19">
        <f t="shared" si="33"/>
        <v>13.92225</v>
      </c>
      <c r="S445" s="19">
        <f t="shared" si="34"/>
        <v>49.087299999999999</v>
      </c>
    </row>
    <row r="446" spans="2:19">
      <c r="B446" s="20">
        <f t="shared" si="30"/>
        <v>444</v>
      </c>
      <c r="C446" s="66">
        <v>4828</v>
      </c>
      <c r="D446" s="65" t="s">
        <v>2245</v>
      </c>
      <c r="E446" s="51" t="s">
        <v>902</v>
      </c>
      <c r="F446" s="46">
        <v>814</v>
      </c>
      <c r="G446" s="47">
        <f>$F446-696</f>
        <v>118</v>
      </c>
      <c r="H446" s="48" t="s">
        <v>1571</v>
      </c>
      <c r="I446" s="49">
        <v>1.5</v>
      </c>
      <c r="J446" s="59" t="s">
        <v>213</v>
      </c>
      <c r="K446" s="50" t="s">
        <v>31</v>
      </c>
      <c r="L446" s="34" t="s">
        <v>1693</v>
      </c>
      <c r="M446" s="36" t="s">
        <v>903</v>
      </c>
      <c r="N446" s="22"/>
      <c r="O446" s="21"/>
      <c r="P446" s="19">
        <f t="shared" si="31"/>
        <v>0</v>
      </c>
      <c r="Q446" s="19">
        <f t="shared" si="32"/>
        <v>0</v>
      </c>
      <c r="R446" s="19">
        <f t="shared" si="33"/>
        <v>14.1904</v>
      </c>
      <c r="S446" s="19">
        <f t="shared" si="34"/>
        <v>48.878900000000002</v>
      </c>
    </row>
    <row r="447" spans="2:19">
      <c r="B447" s="20">
        <f t="shared" si="30"/>
        <v>445</v>
      </c>
      <c r="C447" s="66">
        <v>4829</v>
      </c>
      <c r="D447" s="65" t="s">
        <v>2244</v>
      </c>
      <c r="E447" s="51" t="s">
        <v>904</v>
      </c>
      <c r="F447" s="46">
        <v>791</v>
      </c>
      <c r="G447" s="47">
        <f>$F447-673</f>
        <v>118</v>
      </c>
      <c r="H447" s="48" t="s">
        <v>1295</v>
      </c>
      <c r="I447" s="49">
        <v>2.2000000000000002</v>
      </c>
      <c r="J447" s="59" t="s">
        <v>155</v>
      </c>
      <c r="K447" s="50" t="s">
        <v>15</v>
      </c>
      <c r="L447" s="34" t="s">
        <v>1682</v>
      </c>
      <c r="M447" s="36" t="s">
        <v>905</v>
      </c>
      <c r="N447" s="22"/>
      <c r="O447" s="21"/>
      <c r="P447" s="19">
        <f t="shared" si="31"/>
        <v>0</v>
      </c>
      <c r="Q447" s="19">
        <f t="shared" si="32"/>
        <v>0</v>
      </c>
      <c r="R447" s="19">
        <f t="shared" si="33"/>
        <v>18.111233333333335</v>
      </c>
      <c r="S447" s="19">
        <f t="shared" si="34"/>
        <v>49.102766666666668</v>
      </c>
    </row>
    <row r="448" spans="2:19">
      <c r="B448" s="20">
        <f t="shared" si="30"/>
        <v>446</v>
      </c>
      <c r="C448" s="66">
        <v>4802</v>
      </c>
      <c r="D448" s="65" t="s">
        <v>2243</v>
      </c>
      <c r="E448" s="51" t="s">
        <v>436</v>
      </c>
      <c r="F448" s="46">
        <v>771</v>
      </c>
      <c r="G448" s="47">
        <f>$F448-653</f>
        <v>118</v>
      </c>
      <c r="H448" s="48" t="s">
        <v>1546</v>
      </c>
      <c r="I448" s="49">
        <v>2.9</v>
      </c>
      <c r="J448" s="59" t="s">
        <v>318</v>
      </c>
      <c r="K448" s="50" t="s">
        <v>31</v>
      </c>
      <c r="L448" s="34" t="s">
        <v>1692</v>
      </c>
      <c r="M448" s="36" t="s">
        <v>819</v>
      </c>
      <c r="N448" s="22"/>
      <c r="O448" s="21"/>
      <c r="P448" s="19">
        <f t="shared" si="31"/>
        <v>0</v>
      </c>
      <c r="Q448" s="19">
        <f t="shared" si="32"/>
        <v>0</v>
      </c>
      <c r="R448" s="19">
        <f t="shared" si="33"/>
        <v>13.3673</v>
      </c>
      <c r="S448" s="19">
        <f t="shared" si="34"/>
        <v>49.276600000000002</v>
      </c>
    </row>
    <row r="449" spans="2:19">
      <c r="B449" s="20">
        <f t="shared" si="30"/>
        <v>447</v>
      </c>
      <c r="C449" s="66">
        <v>4831</v>
      </c>
      <c r="D449" s="65" t="s">
        <v>2242</v>
      </c>
      <c r="E449" s="51" t="s">
        <v>907</v>
      </c>
      <c r="F449" s="46">
        <v>646</v>
      </c>
      <c r="G449" s="47">
        <f>$F449-528</f>
        <v>118</v>
      </c>
      <c r="H449" s="48" t="s">
        <v>1283</v>
      </c>
      <c r="I449" s="49">
        <v>2.4</v>
      </c>
      <c r="J449" s="59" t="s">
        <v>43</v>
      </c>
      <c r="K449" s="50" t="s">
        <v>15</v>
      </c>
      <c r="L449" s="34" t="s">
        <v>1682</v>
      </c>
      <c r="M449" s="36" t="s">
        <v>908</v>
      </c>
      <c r="N449" s="22"/>
      <c r="O449" s="21"/>
      <c r="P449" s="19">
        <f t="shared" si="31"/>
        <v>0</v>
      </c>
      <c r="Q449" s="19">
        <f t="shared" si="32"/>
        <v>0</v>
      </c>
      <c r="R449" s="19">
        <f t="shared" si="33"/>
        <v>17.731216666666665</v>
      </c>
      <c r="S449" s="19">
        <f t="shared" si="34"/>
        <v>48.94</v>
      </c>
    </row>
    <row r="450" spans="2:19">
      <c r="B450" s="20">
        <f t="shared" si="30"/>
        <v>448</v>
      </c>
      <c r="C450" s="66">
        <v>3835</v>
      </c>
      <c r="D450" s="65" t="s">
        <v>2241</v>
      </c>
      <c r="E450" s="51" t="s">
        <v>910</v>
      </c>
      <c r="F450" s="46">
        <v>606</v>
      </c>
      <c r="G450" s="47">
        <f>$F450-488</f>
        <v>118</v>
      </c>
      <c r="H450" s="48" t="s">
        <v>1574</v>
      </c>
      <c r="I450" s="49">
        <v>8.5</v>
      </c>
      <c r="J450" s="59" t="s">
        <v>911</v>
      </c>
      <c r="K450" s="50" t="s">
        <v>912</v>
      </c>
      <c r="L450" s="34" t="s">
        <v>1684</v>
      </c>
      <c r="M450" s="36" t="s">
        <v>913</v>
      </c>
      <c r="N450" s="22"/>
      <c r="O450" s="21"/>
      <c r="P450" s="19">
        <f t="shared" si="31"/>
        <v>0</v>
      </c>
      <c r="Q450" s="19">
        <f t="shared" si="32"/>
        <v>0</v>
      </c>
      <c r="R450" s="19">
        <f t="shared" si="33"/>
        <v>15.650316666666667</v>
      </c>
      <c r="S450" s="19">
        <f t="shared" si="34"/>
        <v>49.879283333333333</v>
      </c>
    </row>
    <row r="451" spans="2:19">
      <c r="B451" s="20">
        <f t="shared" ref="B451:B514" si="35">ROW()-ROW($B$2)</f>
        <v>449</v>
      </c>
      <c r="C451" s="66">
        <v>3529</v>
      </c>
      <c r="D451" s="65" t="s">
        <v>2240</v>
      </c>
      <c r="E451" s="51" t="s">
        <v>1010</v>
      </c>
      <c r="F451" s="46">
        <v>591</v>
      </c>
      <c r="G451" s="47">
        <f>$F451-473</f>
        <v>118</v>
      </c>
      <c r="H451" s="48" t="s">
        <v>1609</v>
      </c>
      <c r="I451" s="49">
        <v>3.3</v>
      </c>
      <c r="J451" s="59" t="s">
        <v>1011</v>
      </c>
      <c r="K451" s="50" t="s">
        <v>496</v>
      </c>
      <c r="L451" s="34" t="s">
        <v>1692</v>
      </c>
      <c r="M451" s="36" t="s">
        <v>1012</v>
      </c>
      <c r="N451" s="22"/>
      <c r="O451" s="21"/>
      <c r="P451" s="19">
        <f t="shared" ref="P451:P514" si="36">IF(R451=0,VALUE(MID(M451,14,2))+VALUE(MID(M451,18,2))/60+VALUE(MID(M451,21,3))/1000/60,0)</f>
        <v>0</v>
      </c>
      <c r="Q451" s="19">
        <f t="shared" ref="Q451:Q514" si="37">IF(R451=0,VALUE(MID(M451,2,2))+VALUE(MID(M451,6,2))/60+VALUE(MID(M451,9,3))/1000/60,0)</f>
        <v>0</v>
      </c>
      <c r="R451" s="19">
        <f t="shared" ref="R451:R514" si="38">IF(N451="",VALUE(MID(M451,14,2))+VALUE(MID(M451,18,2))/60+VALUE(MID(M451,21,3))/1000/60,0)</f>
        <v>12.861466666666667</v>
      </c>
      <c r="S451" s="19">
        <f t="shared" ref="S451:S514" si="39">IF(N451="",VALUE(MID(M451,2,2))+VALUE(MID(M451,6,2))/60+VALUE(MID(M451,9,3))/1000/60,0)</f>
        <v>49.430999999999997</v>
      </c>
    </row>
    <row r="452" spans="2:19">
      <c r="B452" s="20">
        <f t="shared" si="35"/>
        <v>450</v>
      </c>
      <c r="C452" s="66">
        <v>4832</v>
      </c>
      <c r="D452" s="65" t="s">
        <v>2239</v>
      </c>
      <c r="E452" s="51" t="s">
        <v>914</v>
      </c>
      <c r="F452" s="46">
        <v>506</v>
      </c>
      <c r="G452" s="47">
        <f>$F452-388</f>
        <v>118</v>
      </c>
      <c r="H452" s="48" t="s">
        <v>1575</v>
      </c>
      <c r="I452" s="49">
        <v>4.7</v>
      </c>
      <c r="J452" s="59" t="s">
        <v>417</v>
      </c>
      <c r="K452" s="50" t="s">
        <v>42</v>
      </c>
      <c r="L452" s="34" t="s">
        <v>1686</v>
      </c>
      <c r="M452" s="36" t="s">
        <v>915</v>
      </c>
      <c r="N452" s="22"/>
      <c r="O452" s="21"/>
      <c r="P452" s="19">
        <f t="shared" si="36"/>
        <v>0</v>
      </c>
      <c r="Q452" s="19">
        <f t="shared" si="37"/>
        <v>0</v>
      </c>
      <c r="R452" s="19">
        <f t="shared" si="38"/>
        <v>16.984300000000001</v>
      </c>
      <c r="S452" s="19">
        <f t="shared" si="39"/>
        <v>49.928416666666664</v>
      </c>
    </row>
    <row r="453" spans="2:19">
      <c r="B453" s="20">
        <f t="shared" si="35"/>
        <v>451</v>
      </c>
      <c r="C453" s="66">
        <v>4410</v>
      </c>
      <c r="D453" s="65" t="s">
        <v>2238</v>
      </c>
      <c r="E453" s="45" t="s">
        <v>773</v>
      </c>
      <c r="F453" s="46">
        <v>474</v>
      </c>
      <c r="G453" s="47">
        <f>$F453-356</f>
        <v>118</v>
      </c>
      <c r="H453" s="48" t="s">
        <v>1576</v>
      </c>
      <c r="I453" s="49">
        <v>4.2</v>
      </c>
      <c r="J453" s="59" t="s">
        <v>466</v>
      </c>
      <c r="K453" s="50" t="s">
        <v>60</v>
      </c>
      <c r="L453" s="34" t="s">
        <v>1687</v>
      </c>
      <c r="M453" s="36" t="s">
        <v>916</v>
      </c>
      <c r="N453" s="22"/>
      <c r="O453" s="21"/>
      <c r="P453" s="19">
        <f t="shared" si="36"/>
        <v>0</v>
      </c>
      <c r="Q453" s="19">
        <f t="shared" si="37"/>
        <v>0</v>
      </c>
      <c r="R453" s="19">
        <f t="shared" si="38"/>
        <v>14.582433333333332</v>
      </c>
      <c r="S453" s="19">
        <f t="shared" si="39"/>
        <v>50.518799999999999</v>
      </c>
    </row>
    <row r="454" spans="2:19">
      <c r="B454" s="20">
        <f t="shared" si="35"/>
        <v>452</v>
      </c>
      <c r="C454" s="66">
        <v>4011</v>
      </c>
      <c r="D454" s="65" t="s">
        <v>2237</v>
      </c>
      <c r="E454" s="45" t="s">
        <v>917</v>
      </c>
      <c r="F454" s="46">
        <v>471</v>
      </c>
      <c r="G454" s="47">
        <f>$F454-353</f>
        <v>118</v>
      </c>
      <c r="H454" s="48" t="s">
        <v>1275</v>
      </c>
      <c r="I454" s="49">
        <v>2.5</v>
      </c>
      <c r="J454" s="59" t="s">
        <v>918</v>
      </c>
      <c r="K454" s="50" t="s">
        <v>407</v>
      </c>
      <c r="L454" s="34" t="s">
        <v>1689</v>
      </c>
      <c r="M454" s="36" t="s">
        <v>919</v>
      </c>
      <c r="N454" s="22"/>
      <c r="O454" s="21"/>
      <c r="P454" s="19">
        <f t="shared" si="36"/>
        <v>0</v>
      </c>
      <c r="Q454" s="19">
        <f t="shared" si="37"/>
        <v>0</v>
      </c>
      <c r="R454" s="19">
        <f t="shared" si="38"/>
        <v>14.023333333333333</v>
      </c>
      <c r="S454" s="19">
        <f t="shared" si="39"/>
        <v>49.92015</v>
      </c>
    </row>
    <row r="455" spans="2:19">
      <c r="B455" s="20">
        <f t="shared" si="35"/>
        <v>453</v>
      </c>
      <c r="C455" s="66">
        <v>4259</v>
      </c>
      <c r="D455" s="65" t="s">
        <v>2236</v>
      </c>
      <c r="E455" s="51" t="s">
        <v>920</v>
      </c>
      <c r="F455" s="46">
        <v>441</v>
      </c>
      <c r="G455" s="47">
        <f>$F455-323</f>
        <v>118</v>
      </c>
      <c r="H455" s="48" t="s">
        <v>1577</v>
      </c>
      <c r="I455" s="49">
        <v>3.8</v>
      </c>
      <c r="J455" s="59" t="s">
        <v>921</v>
      </c>
      <c r="K455" s="50" t="s">
        <v>532</v>
      </c>
      <c r="L455" s="34" t="s">
        <v>1691</v>
      </c>
      <c r="M455" s="36" t="s">
        <v>922</v>
      </c>
      <c r="N455" s="22"/>
      <c r="O455" s="21"/>
      <c r="P455" s="19">
        <f t="shared" si="36"/>
        <v>0</v>
      </c>
      <c r="Q455" s="19">
        <f t="shared" si="37"/>
        <v>0</v>
      </c>
      <c r="R455" s="19">
        <f t="shared" si="38"/>
        <v>16.493983333333333</v>
      </c>
      <c r="S455" s="19">
        <f t="shared" si="39"/>
        <v>49.262349999999998</v>
      </c>
    </row>
    <row r="456" spans="2:19">
      <c r="B456" s="20">
        <f t="shared" si="35"/>
        <v>454</v>
      </c>
      <c r="C456" s="66">
        <v>102</v>
      </c>
      <c r="D456" s="65" t="s">
        <v>2235</v>
      </c>
      <c r="E456" s="45" t="s">
        <v>1748</v>
      </c>
      <c r="F456" s="46">
        <v>1282</v>
      </c>
      <c r="G456" s="47">
        <f>$F456-1165</f>
        <v>117</v>
      </c>
      <c r="H456" s="48" t="s">
        <v>1854</v>
      </c>
      <c r="I456" s="49">
        <v>1.6</v>
      </c>
      <c r="J456" s="59" t="s">
        <v>1899</v>
      </c>
      <c r="K456" s="50" t="s">
        <v>1</v>
      </c>
      <c r="L456" s="34" t="s">
        <v>1688</v>
      </c>
      <c r="M456" s="36" t="s">
        <v>1959</v>
      </c>
      <c r="N456" s="22"/>
      <c r="O456" s="21"/>
      <c r="P456" s="19">
        <f t="shared" si="36"/>
        <v>0</v>
      </c>
      <c r="Q456" s="19">
        <f t="shared" si="37"/>
        <v>0</v>
      </c>
      <c r="R456" s="19">
        <f t="shared" si="38"/>
        <v>15.792249999999999</v>
      </c>
      <c r="S456" s="19">
        <f t="shared" si="39"/>
        <v>50.752766666666666</v>
      </c>
    </row>
    <row r="457" spans="2:19">
      <c r="B457" s="20">
        <f t="shared" si="35"/>
        <v>455</v>
      </c>
      <c r="C457" s="66">
        <v>212</v>
      </c>
      <c r="D457" s="65" t="s">
        <v>2234</v>
      </c>
      <c r="E457" s="45" t="s">
        <v>526</v>
      </c>
      <c r="F457" s="46">
        <v>1115</v>
      </c>
      <c r="G457" s="47">
        <f>$F457-998</f>
        <v>117</v>
      </c>
      <c r="H457" s="48" t="s">
        <v>1855</v>
      </c>
      <c r="I457" s="49">
        <v>2.7</v>
      </c>
      <c r="J457" s="59" t="s">
        <v>1758</v>
      </c>
      <c r="K457" s="50" t="s">
        <v>20</v>
      </c>
      <c r="L457" s="34" t="s">
        <v>1693</v>
      </c>
      <c r="M457" s="36" t="s">
        <v>1960</v>
      </c>
      <c r="N457" s="22"/>
      <c r="O457" s="21"/>
      <c r="P457" s="19">
        <f t="shared" si="36"/>
        <v>0</v>
      </c>
      <c r="Q457" s="19">
        <f t="shared" si="37"/>
        <v>0</v>
      </c>
      <c r="R457" s="19">
        <f t="shared" si="38"/>
        <v>13.698533333333334</v>
      </c>
      <c r="S457" s="19">
        <f t="shared" si="39"/>
        <v>48.920583333333333</v>
      </c>
    </row>
    <row r="458" spans="2:19">
      <c r="B458" s="20">
        <f t="shared" si="35"/>
        <v>456</v>
      </c>
      <c r="C458" s="66">
        <v>365</v>
      </c>
      <c r="D458" s="65" t="s">
        <v>2233</v>
      </c>
      <c r="E458" s="45" t="s">
        <v>1783</v>
      </c>
      <c r="F458" s="46">
        <v>1018</v>
      </c>
      <c r="G458" s="47">
        <f>$F458-901.25</f>
        <v>116.75</v>
      </c>
      <c r="H458" s="48" t="s">
        <v>1856</v>
      </c>
      <c r="I458" s="49">
        <v>3.4</v>
      </c>
      <c r="J458" s="59" t="s">
        <v>619</v>
      </c>
      <c r="K458" s="50" t="s">
        <v>139</v>
      </c>
      <c r="L458" s="34" t="s">
        <v>1687</v>
      </c>
      <c r="M458" s="36" t="s">
        <v>1961</v>
      </c>
      <c r="N458" s="22"/>
      <c r="O458" s="21"/>
      <c r="P458" s="19">
        <f t="shared" si="36"/>
        <v>0</v>
      </c>
      <c r="Q458" s="19">
        <f t="shared" si="37"/>
        <v>0</v>
      </c>
      <c r="R458" s="19">
        <f t="shared" si="38"/>
        <v>15.3483</v>
      </c>
      <c r="S458" s="19">
        <f t="shared" si="39"/>
        <v>50.836449999999999</v>
      </c>
    </row>
    <row r="459" spans="2:19">
      <c r="B459" s="20">
        <f t="shared" si="35"/>
        <v>457</v>
      </c>
      <c r="C459" s="66">
        <v>4834</v>
      </c>
      <c r="D459" s="65" t="s">
        <v>2232</v>
      </c>
      <c r="E459" s="51" t="s">
        <v>252</v>
      </c>
      <c r="F459" s="46">
        <v>817</v>
      </c>
      <c r="G459" s="47">
        <f>$F459-700</f>
        <v>117</v>
      </c>
      <c r="H459" s="48" t="s">
        <v>2780</v>
      </c>
      <c r="I459" s="49">
        <v>2.6</v>
      </c>
      <c r="J459" s="59" t="s">
        <v>516</v>
      </c>
      <c r="K459" s="50" t="s">
        <v>103</v>
      </c>
      <c r="L459" s="34" t="s">
        <v>1685</v>
      </c>
      <c r="M459" s="36" t="s">
        <v>923</v>
      </c>
      <c r="N459" s="22"/>
      <c r="O459" s="21"/>
      <c r="P459" s="19">
        <f t="shared" si="36"/>
        <v>0</v>
      </c>
      <c r="Q459" s="19">
        <f t="shared" si="37"/>
        <v>0</v>
      </c>
      <c r="R459" s="19">
        <f t="shared" si="38"/>
        <v>13.10515</v>
      </c>
      <c r="S459" s="19">
        <f t="shared" si="39"/>
        <v>50.3369</v>
      </c>
    </row>
    <row r="460" spans="2:19">
      <c r="B460" s="20">
        <f t="shared" si="35"/>
        <v>458</v>
      </c>
      <c r="C460" s="66">
        <v>4835</v>
      </c>
      <c r="D460" s="65" t="s">
        <v>2231</v>
      </c>
      <c r="E460" s="51" t="s">
        <v>924</v>
      </c>
      <c r="F460" s="46">
        <v>765</v>
      </c>
      <c r="G460" s="47">
        <f>$F460-648</f>
        <v>117</v>
      </c>
      <c r="H460" s="48" t="s">
        <v>1578</v>
      </c>
      <c r="I460" s="49">
        <v>1.7</v>
      </c>
      <c r="J460" s="59" t="s">
        <v>222</v>
      </c>
      <c r="K460" s="50" t="s">
        <v>31</v>
      </c>
      <c r="L460" s="34" t="s">
        <v>1693</v>
      </c>
      <c r="M460" s="36" t="s">
        <v>925</v>
      </c>
      <c r="N460" s="22"/>
      <c r="O460" s="21"/>
      <c r="P460" s="19">
        <f t="shared" si="36"/>
        <v>0</v>
      </c>
      <c r="Q460" s="19">
        <f t="shared" si="37"/>
        <v>0</v>
      </c>
      <c r="R460" s="19">
        <f t="shared" si="38"/>
        <v>13.868216666666667</v>
      </c>
      <c r="S460" s="19">
        <f t="shared" si="39"/>
        <v>49.098933333333335</v>
      </c>
    </row>
    <row r="461" spans="2:19">
      <c r="B461" s="20">
        <f t="shared" si="35"/>
        <v>459</v>
      </c>
      <c r="C461" s="66">
        <v>4836</v>
      </c>
      <c r="D461" s="65" t="s">
        <v>2230</v>
      </c>
      <c r="E461" s="51" t="s">
        <v>926</v>
      </c>
      <c r="F461" s="46">
        <v>745</v>
      </c>
      <c r="G461" s="47">
        <f>$F461-628</f>
        <v>117</v>
      </c>
      <c r="H461" s="48" t="s">
        <v>1579</v>
      </c>
      <c r="I461" s="49">
        <v>3.6</v>
      </c>
      <c r="J461" s="59" t="s">
        <v>927</v>
      </c>
      <c r="K461" s="50" t="s">
        <v>425</v>
      </c>
      <c r="L461" s="34" t="s">
        <v>1683</v>
      </c>
      <c r="M461" s="36" t="s">
        <v>928</v>
      </c>
      <c r="N461" s="22"/>
      <c r="O461" s="21"/>
      <c r="P461" s="19">
        <f t="shared" si="36"/>
        <v>0</v>
      </c>
      <c r="Q461" s="19">
        <f t="shared" si="37"/>
        <v>0</v>
      </c>
      <c r="R461" s="19">
        <f t="shared" si="38"/>
        <v>17.498900000000003</v>
      </c>
      <c r="S461" s="19">
        <f t="shared" si="39"/>
        <v>50.133083333333332</v>
      </c>
    </row>
    <row r="462" spans="2:19">
      <c r="B462" s="20">
        <f t="shared" si="35"/>
        <v>460</v>
      </c>
      <c r="C462" s="66">
        <v>4841</v>
      </c>
      <c r="D462" s="65" t="s">
        <v>2229</v>
      </c>
      <c r="E462" s="51" t="s">
        <v>958</v>
      </c>
      <c r="F462" s="46">
        <v>713</v>
      </c>
      <c r="G462" s="47">
        <f>$F462-596</f>
        <v>117</v>
      </c>
      <c r="H462" s="48" t="s">
        <v>1591</v>
      </c>
      <c r="I462" s="49">
        <v>2.9</v>
      </c>
      <c r="J462" s="59" t="s">
        <v>221</v>
      </c>
      <c r="K462" s="50" t="s">
        <v>64</v>
      </c>
      <c r="L462" s="34" t="s">
        <v>1688</v>
      </c>
      <c r="M462" s="36" t="s">
        <v>2228</v>
      </c>
      <c r="N462" s="22"/>
      <c r="O462" s="21"/>
      <c r="P462" s="19">
        <f t="shared" si="36"/>
        <v>0</v>
      </c>
      <c r="Q462" s="19">
        <f t="shared" si="37"/>
        <v>0</v>
      </c>
      <c r="R462" s="19">
        <f t="shared" si="38"/>
        <v>16.060433333333336</v>
      </c>
      <c r="S462" s="19">
        <f t="shared" si="39"/>
        <v>50.581666666666671</v>
      </c>
    </row>
    <row r="463" spans="2:19">
      <c r="B463" s="20">
        <f t="shared" si="35"/>
        <v>461</v>
      </c>
      <c r="C463" s="66">
        <v>4680</v>
      </c>
      <c r="D463" s="65" t="s">
        <v>2227</v>
      </c>
      <c r="E463" s="51" t="s">
        <v>929</v>
      </c>
      <c r="F463" s="46">
        <v>620</v>
      </c>
      <c r="G463" s="47">
        <f>$F463-503</f>
        <v>117</v>
      </c>
      <c r="H463" s="48" t="s">
        <v>1580</v>
      </c>
      <c r="I463" s="49">
        <v>3.6</v>
      </c>
      <c r="J463" s="59" t="s">
        <v>930</v>
      </c>
      <c r="K463" s="50" t="s">
        <v>77</v>
      </c>
      <c r="L463" s="34" t="s">
        <v>1689</v>
      </c>
      <c r="M463" s="36" t="s">
        <v>931</v>
      </c>
      <c r="N463" s="22"/>
      <c r="O463" s="21"/>
      <c r="P463" s="19">
        <f t="shared" si="36"/>
        <v>0</v>
      </c>
      <c r="Q463" s="19">
        <f t="shared" si="37"/>
        <v>0</v>
      </c>
      <c r="R463" s="19">
        <f t="shared" si="38"/>
        <v>13.827399999999999</v>
      </c>
      <c r="S463" s="19">
        <f t="shared" si="39"/>
        <v>49.787799999999997</v>
      </c>
    </row>
    <row r="464" spans="2:19">
      <c r="B464" s="20">
        <f t="shared" si="35"/>
        <v>462</v>
      </c>
      <c r="C464" s="66">
        <v>5012</v>
      </c>
      <c r="D464" s="65" t="s">
        <v>2226</v>
      </c>
      <c r="E464" s="51" t="s">
        <v>1715</v>
      </c>
      <c r="F464" s="46">
        <v>616</v>
      </c>
      <c r="G464" s="47">
        <v>117</v>
      </c>
      <c r="H464" s="48" t="s">
        <v>1727</v>
      </c>
      <c r="I464" s="49">
        <v>2.2999999999999998</v>
      </c>
      <c r="J464" s="59" t="s">
        <v>541</v>
      </c>
      <c r="K464" s="50" t="s">
        <v>42</v>
      </c>
      <c r="L464" s="34" t="s">
        <v>1686</v>
      </c>
      <c r="M464" s="36" t="s">
        <v>1716</v>
      </c>
      <c r="N464" s="22"/>
      <c r="O464" s="21"/>
      <c r="P464" s="19">
        <f t="shared" si="36"/>
        <v>0</v>
      </c>
      <c r="Q464" s="19">
        <f t="shared" si="37"/>
        <v>0</v>
      </c>
      <c r="R464" s="19">
        <f t="shared" si="38"/>
        <v>17.063433333333332</v>
      </c>
      <c r="S464" s="19">
        <f t="shared" si="39"/>
        <v>50.027066666666663</v>
      </c>
    </row>
    <row r="465" spans="2:19">
      <c r="B465" s="20">
        <f t="shared" si="35"/>
        <v>463</v>
      </c>
      <c r="C465" s="66">
        <v>4184</v>
      </c>
      <c r="D465" s="65" t="s">
        <v>2225</v>
      </c>
      <c r="E465" s="45" t="s">
        <v>932</v>
      </c>
      <c r="F465" s="46">
        <v>586</v>
      </c>
      <c r="G465" s="47">
        <f>$F465-469</f>
        <v>117</v>
      </c>
      <c r="H465" s="48" t="s">
        <v>1275</v>
      </c>
      <c r="I465" s="49">
        <v>2.4</v>
      </c>
      <c r="J465" s="59" t="s">
        <v>326</v>
      </c>
      <c r="K465" s="50" t="s">
        <v>53</v>
      </c>
      <c r="L465" s="34" t="s">
        <v>1681</v>
      </c>
      <c r="M465" s="36" t="s">
        <v>933</v>
      </c>
      <c r="N465" s="22"/>
      <c r="O465" s="21"/>
      <c r="P465" s="19">
        <f t="shared" si="36"/>
        <v>0</v>
      </c>
      <c r="Q465" s="19">
        <f t="shared" si="37"/>
        <v>0</v>
      </c>
      <c r="R465" s="19">
        <f t="shared" si="38"/>
        <v>14.488483333333333</v>
      </c>
      <c r="S465" s="19">
        <f t="shared" si="39"/>
        <v>50.88818333333333</v>
      </c>
    </row>
    <row r="466" spans="2:19">
      <c r="B466" s="20">
        <f t="shared" si="35"/>
        <v>464</v>
      </c>
      <c r="C466" s="66">
        <v>4845</v>
      </c>
      <c r="D466" s="65" t="s">
        <v>2224</v>
      </c>
      <c r="E466" s="51" t="s">
        <v>976</v>
      </c>
      <c r="F466" s="46">
        <v>465</v>
      </c>
      <c r="G466" s="47">
        <f>$F466-348</f>
        <v>117</v>
      </c>
      <c r="H466" s="48" t="s">
        <v>1596</v>
      </c>
      <c r="I466" s="49">
        <v>2.2999999999999998</v>
      </c>
      <c r="J466" s="59" t="s">
        <v>781</v>
      </c>
      <c r="K466" s="50" t="s">
        <v>304</v>
      </c>
      <c r="L466" s="34" t="s">
        <v>1689</v>
      </c>
      <c r="M466" s="36" t="s">
        <v>2223</v>
      </c>
      <c r="N466" s="22"/>
      <c r="O466" s="21"/>
      <c r="P466" s="19">
        <f t="shared" si="36"/>
        <v>0</v>
      </c>
      <c r="Q466" s="19">
        <f t="shared" si="37"/>
        <v>0</v>
      </c>
      <c r="R466" s="19">
        <f t="shared" si="38"/>
        <v>14.392766666666667</v>
      </c>
      <c r="S466" s="19">
        <f t="shared" si="39"/>
        <v>49.72376666666667</v>
      </c>
    </row>
    <row r="467" spans="2:19">
      <c r="B467" s="20">
        <f t="shared" si="35"/>
        <v>465</v>
      </c>
      <c r="C467" s="66">
        <v>4445</v>
      </c>
      <c r="D467" s="65" t="s">
        <v>2222</v>
      </c>
      <c r="E467" s="51" t="s">
        <v>934</v>
      </c>
      <c r="F467" s="46">
        <v>824</v>
      </c>
      <c r="G467" s="47">
        <f>$F467-708</f>
        <v>116</v>
      </c>
      <c r="H467" s="48" t="s">
        <v>1581</v>
      </c>
      <c r="I467" s="49">
        <v>4</v>
      </c>
      <c r="J467" s="59" t="s">
        <v>935</v>
      </c>
      <c r="K467" s="50" t="s">
        <v>242</v>
      </c>
      <c r="L467" s="34" t="s">
        <v>1693</v>
      </c>
      <c r="M467" s="36" t="s">
        <v>936</v>
      </c>
      <c r="N467" s="22"/>
      <c r="O467" s="21"/>
      <c r="P467" s="19">
        <f t="shared" si="36"/>
        <v>0</v>
      </c>
      <c r="Q467" s="19">
        <f t="shared" si="37"/>
        <v>0</v>
      </c>
      <c r="R467" s="19">
        <f t="shared" si="38"/>
        <v>14.444866666666666</v>
      </c>
      <c r="S467" s="19">
        <f t="shared" si="39"/>
        <v>48.609733333333338</v>
      </c>
    </row>
    <row r="468" spans="2:19">
      <c r="B468" s="20">
        <f t="shared" si="35"/>
        <v>466</v>
      </c>
      <c r="C468" s="66">
        <v>2718</v>
      </c>
      <c r="D468" s="65" t="s">
        <v>2221</v>
      </c>
      <c r="E468" s="45" t="s">
        <v>549</v>
      </c>
      <c r="F468" s="46">
        <v>769</v>
      </c>
      <c r="G468" s="47">
        <f>$F468-653</f>
        <v>116</v>
      </c>
      <c r="H468" s="48" t="s">
        <v>1607</v>
      </c>
      <c r="I468" s="49">
        <v>16.3</v>
      </c>
      <c r="J468" s="59" t="s">
        <v>1008</v>
      </c>
      <c r="K468" s="50" t="s">
        <v>550</v>
      </c>
      <c r="L468" s="34" t="s">
        <v>1690</v>
      </c>
      <c r="M468" s="36" t="s">
        <v>2220</v>
      </c>
      <c r="N468" s="22"/>
      <c r="O468" s="21"/>
      <c r="P468" s="19">
        <f t="shared" si="36"/>
        <v>0</v>
      </c>
      <c r="Q468" s="19">
        <f t="shared" si="37"/>
        <v>0</v>
      </c>
      <c r="R468" s="19">
        <f t="shared" si="38"/>
        <v>15.3248</v>
      </c>
      <c r="S468" s="19">
        <f t="shared" si="39"/>
        <v>49.404299999999999</v>
      </c>
    </row>
    <row r="469" spans="2:19">
      <c r="B469" s="20">
        <f t="shared" si="35"/>
        <v>467</v>
      </c>
      <c r="C469" s="66">
        <v>3062</v>
      </c>
      <c r="D469" s="65" t="s">
        <v>2219</v>
      </c>
      <c r="E469" s="45" t="s">
        <v>767</v>
      </c>
      <c r="F469" s="46">
        <v>749</v>
      </c>
      <c r="G469" s="47">
        <f>$F469-633</f>
        <v>116</v>
      </c>
      <c r="H469" s="48" t="s">
        <v>1582</v>
      </c>
      <c r="I469" s="49">
        <v>10.199999999999999</v>
      </c>
      <c r="J469" s="59" t="s">
        <v>423</v>
      </c>
      <c r="K469" s="50" t="s">
        <v>425</v>
      </c>
      <c r="L469" s="34" t="s">
        <v>1683</v>
      </c>
      <c r="M469" s="36" t="s">
        <v>2218</v>
      </c>
      <c r="N469" s="22"/>
      <c r="O469" s="21"/>
      <c r="P469" s="19">
        <f t="shared" si="36"/>
        <v>0</v>
      </c>
      <c r="Q469" s="19">
        <f t="shared" si="37"/>
        <v>0</v>
      </c>
      <c r="R469" s="19">
        <f t="shared" si="38"/>
        <v>17.541150000000002</v>
      </c>
      <c r="S469" s="19">
        <f t="shared" si="39"/>
        <v>49.776616666666669</v>
      </c>
    </row>
    <row r="470" spans="2:19">
      <c r="B470" s="20">
        <f t="shared" si="35"/>
        <v>468</v>
      </c>
      <c r="C470" s="66">
        <v>2789</v>
      </c>
      <c r="D470" s="65" t="s">
        <v>2217</v>
      </c>
      <c r="E470" s="45" t="s">
        <v>154</v>
      </c>
      <c r="F470" s="46">
        <v>684</v>
      </c>
      <c r="G470" s="47">
        <f>$F470-568</f>
        <v>116</v>
      </c>
      <c r="H470" s="48" t="s">
        <v>1583</v>
      </c>
      <c r="I470" s="49">
        <v>3.3</v>
      </c>
      <c r="J470" s="59" t="s">
        <v>937</v>
      </c>
      <c r="K470" s="50" t="s">
        <v>19</v>
      </c>
      <c r="L470" s="34" t="s">
        <v>1687</v>
      </c>
      <c r="M470" s="36" t="s">
        <v>938</v>
      </c>
      <c r="N470" s="22"/>
      <c r="O470" s="21"/>
      <c r="P470" s="19">
        <f t="shared" si="36"/>
        <v>0</v>
      </c>
      <c r="Q470" s="19">
        <f t="shared" si="37"/>
        <v>0</v>
      </c>
      <c r="R470" s="19">
        <f t="shared" si="38"/>
        <v>15.080466666666666</v>
      </c>
      <c r="S470" s="19">
        <f t="shared" si="39"/>
        <v>50.691466666666663</v>
      </c>
    </row>
    <row r="471" spans="2:19">
      <c r="B471" s="20">
        <f t="shared" si="35"/>
        <v>469</v>
      </c>
      <c r="C471" s="66">
        <v>4839</v>
      </c>
      <c r="D471" s="65" t="s">
        <v>2216</v>
      </c>
      <c r="E471" s="51" t="s">
        <v>951</v>
      </c>
      <c r="F471" s="46">
        <v>590</v>
      </c>
      <c r="G471" s="47">
        <f>$F471-474</f>
        <v>116</v>
      </c>
      <c r="H471" s="48" t="s">
        <v>1589</v>
      </c>
      <c r="I471" s="49">
        <v>5.5</v>
      </c>
      <c r="J471" s="59" t="s">
        <v>952</v>
      </c>
      <c r="K471" s="50" t="s">
        <v>554</v>
      </c>
      <c r="L471" s="34" t="s">
        <v>1693</v>
      </c>
      <c r="M471" s="36" t="s">
        <v>2215</v>
      </c>
      <c r="N471" s="22"/>
      <c r="O471" s="21"/>
      <c r="P471" s="19">
        <f t="shared" si="36"/>
        <v>0</v>
      </c>
      <c r="Q471" s="19">
        <f t="shared" si="37"/>
        <v>0</v>
      </c>
      <c r="R471" s="19">
        <f t="shared" si="38"/>
        <v>13.88</v>
      </c>
      <c r="S471" s="19">
        <f t="shared" si="39"/>
        <v>49.294799999999995</v>
      </c>
    </row>
    <row r="472" spans="2:19">
      <c r="B472" s="20">
        <f t="shared" si="35"/>
        <v>470</v>
      </c>
      <c r="C472" s="66">
        <v>5014</v>
      </c>
      <c r="D472" s="65" t="s">
        <v>2214</v>
      </c>
      <c r="E472" s="51" t="s">
        <v>1717</v>
      </c>
      <c r="F472" s="46">
        <v>509</v>
      </c>
      <c r="G472" s="47">
        <v>116</v>
      </c>
      <c r="H472" s="48" t="s">
        <v>1728</v>
      </c>
      <c r="I472" s="49">
        <v>1.3</v>
      </c>
      <c r="J472" s="59" t="s">
        <v>1718</v>
      </c>
      <c r="K472" s="50" t="s">
        <v>53</v>
      </c>
      <c r="L472" s="34" t="s">
        <v>1681</v>
      </c>
      <c r="M472" s="36" t="s">
        <v>1719</v>
      </c>
      <c r="N472" s="22"/>
      <c r="O472" s="21"/>
      <c r="P472" s="19">
        <f t="shared" si="36"/>
        <v>0</v>
      </c>
      <c r="Q472" s="19">
        <f t="shared" si="37"/>
        <v>0</v>
      </c>
      <c r="R472" s="19">
        <f t="shared" si="38"/>
        <v>14.426116666666665</v>
      </c>
      <c r="S472" s="19">
        <f t="shared" si="39"/>
        <v>50.813049999999997</v>
      </c>
    </row>
    <row r="473" spans="2:19">
      <c r="B473" s="20">
        <f t="shared" si="35"/>
        <v>471</v>
      </c>
      <c r="C473" s="66">
        <v>4837</v>
      </c>
      <c r="D473" s="65" t="s">
        <v>2213</v>
      </c>
      <c r="E473" s="51" t="s">
        <v>942</v>
      </c>
      <c r="F473" s="46">
        <v>469</v>
      </c>
      <c r="G473" s="47">
        <f>$F473-353</f>
        <v>116</v>
      </c>
      <c r="H473" s="48" t="s">
        <v>1585</v>
      </c>
      <c r="I473" s="49">
        <v>1.6</v>
      </c>
      <c r="J473" s="59" t="s">
        <v>943</v>
      </c>
      <c r="K473" s="50" t="s">
        <v>74</v>
      </c>
      <c r="L473" s="34" t="s">
        <v>1681</v>
      </c>
      <c r="M473" s="36" t="s">
        <v>944</v>
      </c>
      <c r="N473" s="22"/>
      <c r="O473" s="21"/>
      <c r="P473" s="19">
        <f t="shared" si="36"/>
        <v>0</v>
      </c>
      <c r="Q473" s="19">
        <f t="shared" si="37"/>
        <v>0</v>
      </c>
      <c r="R473" s="19">
        <f t="shared" si="38"/>
        <v>14.323700000000001</v>
      </c>
      <c r="S473" s="19">
        <f t="shared" si="39"/>
        <v>50.883566666666667</v>
      </c>
    </row>
    <row r="474" spans="2:19">
      <c r="B474" s="20">
        <f t="shared" si="35"/>
        <v>472</v>
      </c>
      <c r="C474" s="66">
        <v>186</v>
      </c>
      <c r="D474" s="65" t="s">
        <v>2212</v>
      </c>
      <c r="E474" s="45" t="s">
        <v>1905</v>
      </c>
      <c r="F474" s="46">
        <v>1140</v>
      </c>
      <c r="G474" s="47">
        <f>$F474-1025</f>
        <v>115</v>
      </c>
      <c r="H474" s="48" t="s">
        <v>1857</v>
      </c>
      <c r="I474" s="49">
        <v>1.3</v>
      </c>
      <c r="J474" s="59" t="s">
        <v>1737</v>
      </c>
      <c r="K474" s="50" t="s">
        <v>1</v>
      </c>
      <c r="L474" s="34" t="s">
        <v>1687</v>
      </c>
      <c r="M474" s="36" t="s">
        <v>1962</v>
      </c>
      <c r="N474" s="22"/>
      <c r="O474" s="21"/>
      <c r="P474" s="19">
        <f t="shared" si="36"/>
        <v>0</v>
      </c>
      <c r="Q474" s="19">
        <f t="shared" si="37"/>
        <v>0</v>
      </c>
      <c r="R474" s="19">
        <f t="shared" si="38"/>
        <v>15.509683333333333</v>
      </c>
      <c r="S474" s="19">
        <f t="shared" si="39"/>
        <v>50.732550000000003</v>
      </c>
    </row>
    <row r="475" spans="2:19">
      <c r="B475" s="20">
        <f t="shared" si="35"/>
        <v>473</v>
      </c>
      <c r="C475" s="66">
        <v>2750</v>
      </c>
      <c r="D475" s="65" t="s">
        <v>2211</v>
      </c>
      <c r="E475" s="51" t="s">
        <v>945</v>
      </c>
      <c r="F475" s="46">
        <v>953</v>
      </c>
      <c r="G475" s="47">
        <f>$F475-838</f>
        <v>115</v>
      </c>
      <c r="H475" s="48" t="s">
        <v>1586</v>
      </c>
      <c r="I475" s="49">
        <v>3.1</v>
      </c>
      <c r="J475" s="59" t="s">
        <v>195</v>
      </c>
      <c r="K475" s="50" t="s">
        <v>48</v>
      </c>
      <c r="L475" s="34" t="s">
        <v>1682</v>
      </c>
      <c r="M475" s="36" t="s">
        <v>946</v>
      </c>
      <c r="N475" s="22"/>
      <c r="O475" s="21"/>
      <c r="P475" s="19">
        <f t="shared" si="36"/>
        <v>0</v>
      </c>
      <c r="Q475" s="19">
        <f t="shared" si="37"/>
        <v>0</v>
      </c>
      <c r="R475" s="19">
        <f t="shared" si="38"/>
        <v>18.405483333333333</v>
      </c>
      <c r="S475" s="19">
        <f t="shared" si="39"/>
        <v>49.392899999999997</v>
      </c>
    </row>
    <row r="476" spans="2:19">
      <c r="B476" s="20">
        <f t="shared" si="35"/>
        <v>474</v>
      </c>
      <c r="C476" s="66">
        <v>4838</v>
      </c>
      <c r="D476" s="65" t="s">
        <v>2210</v>
      </c>
      <c r="E476" s="51" t="s">
        <v>947</v>
      </c>
      <c r="F476" s="46">
        <v>913</v>
      </c>
      <c r="G476" s="47">
        <f>$F476-798</f>
        <v>115</v>
      </c>
      <c r="H476" s="48" t="s">
        <v>1275</v>
      </c>
      <c r="I476" s="49">
        <v>1.3</v>
      </c>
      <c r="J476" s="59" t="s">
        <v>55</v>
      </c>
      <c r="K476" s="50" t="s">
        <v>185</v>
      </c>
      <c r="L476" s="34" t="s">
        <v>1682</v>
      </c>
      <c r="M476" s="36" t="s">
        <v>948</v>
      </c>
      <c r="N476" s="22"/>
      <c r="O476" s="21"/>
      <c r="P476" s="19">
        <f t="shared" si="36"/>
        <v>0</v>
      </c>
      <c r="Q476" s="19">
        <f t="shared" si="37"/>
        <v>0</v>
      </c>
      <c r="R476" s="19">
        <f t="shared" si="38"/>
        <v>18.346033333333331</v>
      </c>
      <c r="S476" s="19">
        <f t="shared" si="39"/>
        <v>49.33891666666667</v>
      </c>
    </row>
    <row r="477" spans="2:19">
      <c r="B477" s="20">
        <f t="shared" si="35"/>
        <v>475</v>
      </c>
      <c r="C477" s="66">
        <v>4449</v>
      </c>
      <c r="D477" s="65" t="s">
        <v>2209</v>
      </c>
      <c r="E477" s="51" t="s">
        <v>949</v>
      </c>
      <c r="F477" s="46">
        <v>822</v>
      </c>
      <c r="G477" s="47">
        <f>$F477-707</f>
        <v>115</v>
      </c>
      <c r="H477" s="48" t="s">
        <v>1587</v>
      </c>
      <c r="I477" s="49">
        <v>2.6</v>
      </c>
      <c r="J477" s="59" t="s">
        <v>340</v>
      </c>
      <c r="K477" s="50" t="s">
        <v>31</v>
      </c>
      <c r="L477" s="34" t="s">
        <v>1693</v>
      </c>
      <c r="M477" s="36" t="s">
        <v>950</v>
      </c>
      <c r="N477" s="22"/>
      <c r="O477" s="21"/>
      <c r="P477" s="19">
        <f t="shared" si="36"/>
        <v>0</v>
      </c>
      <c r="Q477" s="19">
        <f t="shared" si="37"/>
        <v>0</v>
      </c>
      <c r="R477" s="19">
        <f t="shared" si="38"/>
        <v>14.339466666666667</v>
      </c>
      <c r="S477" s="19">
        <f t="shared" si="39"/>
        <v>48.682883333333329</v>
      </c>
    </row>
    <row r="478" spans="2:19">
      <c r="B478" s="20">
        <f t="shared" si="35"/>
        <v>476</v>
      </c>
      <c r="C478" s="66">
        <v>4407</v>
      </c>
      <c r="D478" s="65" t="s">
        <v>2208</v>
      </c>
      <c r="E478" s="45" t="s">
        <v>880</v>
      </c>
      <c r="F478" s="46">
        <v>713</v>
      </c>
      <c r="G478" s="47">
        <f>$F478-598</f>
        <v>115</v>
      </c>
      <c r="H478" s="48" t="s">
        <v>1588</v>
      </c>
      <c r="I478" s="49">
        <v>13.4</v>
      </c>
      <c r="J478" s="59" t="s">
        <v>328</v>
      </c>
      <c r="K478" s="50" t="s">
        <v>330</v>
      </c>
      <c r="L478" s="34" t="s">
        <v>1689</v>
      </c>
      <c r="M478" s="36" t="s">
        <v>2207</v>
      </c>
      <c r="N478" s="22"/>
      <c r="O478" s="21"/>
      <c r="P478" s="19">
        <f t="shared" si="36"/>
        <v>0</v>
      </c>
      <c r="Q478" s="19">
        <f t="shared" si="37"/>
        <v>0</v>
      </c>
      <c r="R478" s="19">
        <f t="shared" si="38"/>
        <v>14.671016666666667</v>
      </c>
      <c r="S478" s="19">
        <f t="shared" si="39"/>
        <v>49.6021</v>
      </c>
    </row>
    <row r="479" spans="2:19">
      <c r="B479" s="20">
        <f t="shared" si="35"/>
        <v>477</v>
      </c>
      <c r="C479" s="66">
        <v>4458</v>
      </c>
      <c r="D479" s="65" t="s">
        <v>2206</v>
      </c>
      <c r="E479" s="45" t="s">
        <v>953</v>
      </c>
      <c r="F479" s="46">
        <v>473</v>
      </c>
      <c r="G479" s="47">
        <f>$F479-358</f>
        <v>115</v>
      </c>
      <c r="H479" s="48" t="s">
        <v>1287</v>
      </c>
      <c r="I479" s="49">
        <v>1.6</v>
      </c>
      <c r="J479" s="59" t="s">
        <v>466</v>
      </c>
      <c r="K479" s="50" t="s">
        <v>60</v>
      </c>
      <c r="L479" s="34" t="s">
        <v>1687</v>
      </c>
      <c r="M479" s="36" t="s">
        <v>954</v>
      </c>
      <c r="N479" s="22"/>
      <c r="O479" s="21"/>
      <c r="P479" s="19">
        <f t="shared" si="36"/>
        <v>0</v>
      </c>
      <c r="Q479" s="19">
        <f t="shared" si="37"/>
        <v>0</v>
      </c>
      <c r="R479" s="19">
        <f t="shared" si="38"/>
        <v>14.590633333333335</v>
      </c>
      <c r="S479" s="19">
        <f t="shared" si="39"/>
        <v>50.569116666666673</v>
      </c>
    </row>
    <row r="480" spans="2:19">
      <c r="B480" s="20">
        <f t="shared" si="35"/>
        <v>478</v>
      </c>
      <c r="C480" s="66">
        <v>3517</v>
      </c>
      <c r="D480" s="65" t="s">
        <v>2205</v>
      </c>
      <c r="E480" s="45" t="s">
        <v>181</v>
      </c>
      <c r="F480" s="46">
        <v>458</v>
      </c>
      <c r="G480" s="47">
        <f>$F480-343</f>
        <v>115</v>
      </c>
      <c r="H480" s="48" t="s">
        <v>1296</v>
      </c>
      <c r="I480" s="49">
        <v>3.9</v>
      </c>
      <c r="J480" s="59" t="s">
        <v>773</v>
      </c>
      <c r="K480" s="50" t="s">
        <v>60</v>
      </c>
      <c r="L480" s="34" t="s">
        <v>1687</v>
      </c>
      <c r="M480" s="36" t="s">
        <v>955</v>
      </c>
      <c r="N480" s="22"/>
      <c r="O480" s="21"/>
      <c r="P480" s="19">
        <f t="shared" si="36"/>
        <v>0</v>
      </c>
      <c r="Q480" s="19">
        <f t="shared" si="37"/>
        <v>0</v>
      </c>
      <c r="R480" s="19">
        <f t="shared" si="38"/>
        <v>14.529200000000001</v>
      </c>
      <c r="S480" s="19">
        <f t="shared" si="39"/>
        <v>50.50705</v>
      </c>
    </row>
    <row r="481" spans="2:19">
      <c r="B481" s="20">
        <f t="shared" si="35"/>
        <v>479</v>
      </c>
      <c r="C481" s="66">
        <v>1583</v>
      </c>
      <c r="D481" s="65" t="s">
        <v>2204</v>
      </c>
      <c r="E481" s="45" t="s">
        <v>984</v>
      </c>
      <c r="F481" s="46">
        <v>921.6</v>
      </c>
      <c r="G481" s="47">
        <f>$F481-808</f>
        <v>113.60000000000002</v>
      </c>
      <c r="H481" s="48" t="s">
        <v>1599</v>
      </c>
      <c r="I481" s="49">
        <v>1.8</v>
      </c>
      <c r="J481" s="59" t="s">
        <v>985</v>
      </c>
      <c r="K481" s="50" t="s">
        <v>84</v>
      </c>
      <c r="L481" s="34" t="s">
        <v>1683</v>
      </c>
      <c r="M481" s="36" t="s">
        <v>2203</v>
      </c>
      <c r="N481" s="22"/>
      <c r="O481" s="21"/>
      <c r="P481" s="19">
        <f t="shared" si="36"/>
        <v>0</v>
      </c>
      <c r="Q481" s="19">
        <f t="shared" si="37"/>
        <v>0</v>
      </c>
      <c r="R481" s="19">
        <f t="shared" si="38"/>
        <v>18.820566666666668</v>
      </c>
      <c r="S481" s="19">
        <f t="shared" si="39"/>
        <v>49.623049999999999</v>
      </c>
    </row>
    <row r="482" spans="2:19">
      <c r="B482" s="20">
        <f t="shared" si="35"/>
        <v>480</v>
      </c>
      <c r="C482" s="66">
        <v>4840</v>
      </c>
      <c r="D482" s="65" t="s">
        <v>2202</v>
      </c>
      <c r="E482" s="51" t="s">
        <v>956</v>
      </c>
      <c r="F482" s="46">
        <v>742</v>
      </c>
      <c r="G482" s="47">
        <f>$F482-628</f>
        <v>114</v>
      </c>
      <c r="H482" s="48" t="s">
        <v>1590</v>
      </c>
      <c r="I482" s="49">
        <v>2.5</v>
      </c>
      <c r="J482" s="59" t="s">
        <v>270</v>
      </c>
      <c r="K482" s="50" t="s">
        <v>31</v>
      </c>
      <c r="L482" s="34" t="s">
        <v>1693</v>
      </c>
      <c r="M482" s="36" t="s">
        <v>957</v>
      </c>
      <c r="N482" s="22"/>
      <c r="O482" s="21"/>
      <c r="P482" s="19">
        <f t="shared" si="36"/>
        <v>0</v>
      </c>
      <c r="Q482" s="19">
        <f t="shared" si="37"/>
        <v>0</v>
      </c>
      <c r="R482" s="19">
        <f t="shared" si="38"/>
        <v>14.135883333333332</v>
      </c>
      <c r="S482" s="19">
        <f t="shared" si="39"/>
        <v>48.994799999999998</v>
      </c>
    </row>
    <row r="483" spans="2:19">
      <c r="B483" s="20">
        <f t="shared" si="35"/>
        <v>481</v>
      </c>
      <c r="C483" s="66">
        <v>4464</v>
      </c>
      <c r="D483" s="65" t="s">
        <v>2201</v>
      </c>
      <c r="E483" s="51" t="s">
        <v>959</v>
      </c>
      <c r="F483" s="46">
        <v>707</v>
      </c>
      <c r="G483" s="47">
        <f>$F483-593</f>
        <v>114</v>
      </c>
      <c r="H483" s="48" t="s">
        <v>1283</v>
      </c>
      <c r="I483" s="49">
        <v>1</v>
      </c>
      <c r="J483" s="59" t="s">
        <v>960</v>
      </c>
      <c r="K483" s="50" t="s">
        <v>6</v>
      </c>
      <c r="L483" s="34" t="s">
        <v>1685</v>
      </c>
      <c r="M483" s="36" t="s">
        <v>961</v>
      </c>
      <c r="N483" s="22"/>
      <c r="O483" s="21"/>
      <c r="P483" s="19">
        <f t="shared" si="36"/>
        <v>0</v>
      </c>
      <c r="Q483" s="19">
        <f t="shared" si="37"/>
        <v>0</v>
      </c>
      <c r="R483" s="19">
        <f t="shared" si="38"/>
        <v>12.867683333333334</v>
      </c>
      <c r="S483" s="19">
        <f t="shared" si="39"/>
        <v>50.322100000000006</v>
      </c>
    </row>
    <row r="484" spans="2:19">
      <c r="B484" s="20">
        <f t="shared" si="35"/>
        <v>482</v>
      </c>
      <c r="C484" s="66">
        <v>4842</v>
      </c>
      <c r="D484" s="65" t="s">
        <v>2200</v>
      </c>
      <c r="E484" s="51" t="s">
        <v>962</v>
      </c>
      <c r="F484" s="46">
        <v>697</v>
      </c>
      <c r="G484" s="47">
        <f>$F484-583</f>
        <v>114</v>
      </c>
      <c r="H484" s="48" t="s">
        <v>1272</v>
      </c>
      <c r="I484" s="49">
        <v>2.8</v>
      </c>
      <c r="J484" s="59" t="s">
        <v>963</v>
      </c>
      <c r="K484" s="50" t="s">
        <v>64</v>
      </c>
      <c r="L484" s="34" t="s">
        <v>1688</v>
      </c>
      <c r="M484" s="36" t="s">
        <v>964</v>
      </c>
      <c r="N484" s="22"/>
      <c r="O484" s="21"/>
      <c r="P484" s="19">
        <f t="shared" si="36"/>
        <v>0</v>
      </c>
      <c r="Q484" s="19">
        <f t="shared" si="37"/>
        <v>0</v>
      </c>
      <c r="R484" s="19">
        <f t="shared" si="38"/>
        <v>15.988849999999999</v>
      </c>
      <c r="S484" s="19">
        <f t="shared" si="39"/>
        <v>50.611266666666666</v>
      </c>
    </row>
    <row r="485" spans="2:19">
      <c r="B485" s="20">
        <f t="shared" si="35"/>
        <v>483</v>
      </c>
      <c r="C485" s="66">
        <v>4843</v>
      </c>
      <c r="D485" s="65" t="s">
        <v>2199</v>
      </c>
      <c r="E485" s="45" t="s">
        <v>965</v>
      </c>
      <c r="F485" s="46">
        <v>680</v>
      </c>
      <c r="G485" s="47">
        <f>$F485-566</f>
        <v>114</v>
      </c>
      <c r="H485" s="48" t="s">
        <v>1592</v>
      </c>
      <c r="I485" s="49">
        <v>14.8</v>
      </c>
      <c r="J485" s="59" t="s">
        <v>30</v>
      </c>
      <c r="K485" s="50" t="s">
        <v>425</v>
      </c>
      <c r="L485" s="34" t="s">
        <v>1686</v>
      </c>
      <c r="M485" s="36" t="s">
        <v>966</v>
      </c>
      <c r="N485" s="22"/>
      <c r="O485" s="21"/>
      <c r="P485" s="19">
        <f t="shared" si="36"/>
        <v>0</v>
      </c>
      <c r="Q485" s="19">
        <f t="shared" si="37"/>
        <v>0</v>
      </c>
      <c r="R485" s="19">
        <f t="shared" si="38"/>
        <v>17.505500000000001</v>
      </c>
      <c r="S485" s="19">
        <f t="shared" si="39"/>
        <v>49.620433333333331</v>
      </c>
    </row>
    <row r="486" spans="2:19">
      <c r="B486" s="20">
        <f t="shared" si="35"/>
        <v>484</v>
      </c>
      <c r="C486" s="66">
        <v>5982</v>
      </c>
      <c r="D486" s="65" t="s">
        <v>2198</v>
      </c>
      <c r="E486" s="51" t="s">
        <v>657</v>
      </c>
      <c r="F486" s="46">
        <v>669</v>
      </c>
      <c r="G486" s="47">
        <f>$F486-555</f>
        <v>114</v>
      </c>
      <c r="H486" s="48" t="s">
        <v>2197</v>
      </c>
      <c r="I486" s="49">
        <v>2.5</v>
      </c>
      <c r="J486" s="59" t="s">
        <v>2196</v>
      </c>
      <c r="K486" s="50" t="s">
        <v>81</v>
      </c>
      <c r="L486" s="34" t="s">
        <v>1690</v>
      </c>
      <c r="M486" s="36" t="s">
        <v>2195</v>
      </c>
      <c r="N486" s="22"/>
      <c r="O486" s="21"/>
      <c r="P486" s="19">
        <f t="shared" si="36"/>
        <v>0</v>
      </c>
      <c r="Q486" s="19">
        <f t="shared" si="37"/>
        <v>0</v>
      </c>
      <c r="R486" s="19">
        <f t="shared" si="38"/>
        <v>16.384249999999998</v>
      </c>
      <c r="S486" s="19">
        <f t="shared" si="39"/>
        <v>49.510816666666663</v>
      </c>
    </row>
    <row r="487" spans="2:19">
      <c r="B487" s="20">
        <f t="shared" si="35"/>
        <v>485</v>
      </c>
      <c r="C487" s="66">
        <v>4844</v>
      </c>
      <c r="D487" s="65" t="s">
        <v>2194</v>
      </c>
      <c r="E487" s="51" t="s">
        <v>967</v>
      </c>
      <c r="F487" s="46">
        <v>658</v>
      </c>
      <c r="G487" s="47">
        <f>$F487-544</f>
        <v>114</v>
      </c>
      <c r="H487" s="48" t="s">
        <v>1593</v>
      </c>
      <c r="I487" s="49">
        <v>6.4</v>
      </c>
      <c r="J487" s="59" t="s">
        <v>968</v>
      </c>
      <c r="K487" s="50" t="s">
        <v>444</v>
      </c>
      <c r="L487" s="34" t="s">
        <v>1692</v>
      </c>
      <c r="M487" s="36" t="s">
        <v>969</v>
      </c>
      <c r="N487" s="22"/>
      <c r="O487" s="21"/>
      <c r="P487" s="19">
        <f t="shared" si="36"/>
        <v>0</v>
      </c>
      <c r="Q487" s="19">
        <f t="shared" si="37"/>
        <v>0</v>
      </c>
      <c r="R487" s="19">
        <f t="shared" si="38"/>
        <v>13.035116666666667</v>
      </c>
      <c r="S487" s="19">
        <f t="shared" si="39"/>
        <v>49.375349999999997</v>
      </c>
    </row>
    <row r="488" spans="2:19">
      <c r="B488" s="20">
        <f t="shared" si="35"/>
        <v>486</v>
      </c>
      <c r="C488" s="66">
        <v>2954</v>
      </c>
      <c r="D488" s="65" t="s">
        <v>2193</v>
      </c>
      <c r="E488" s="45" t="s">
        <v>970</v>
      </c>
      <c r="F488" s="46">
        <v>637</v>
      </c>
      <c r="G488" s="47">
        <f>$F488-523</f>
        <v>114</v>
      </c>
      <c r="H488" s="48" t="s">
        <v>1594</v>
      </c>
      <c r="I488" s="49">
        <v>2.7</v>
      </c>
      <c r="J488" s="59" t="s">
        <v>154</v>
      </c>
      <c r="K488" s="50" t="s">
        <v>139</v>
      </c>
      <c r="L488" s="34" t="s">
        <v>1687</v>
      </c>
      <c r="M488" s="36" t="s">
        <v>971</v>
      </c>
      <c r="N488" s="22"/>
      <c r="O488" s="21"/>
      <c r="P488" s="19">
        <f t="shared" si="36"/>
        <v>0</v>
      </c>
      <c r="Q488" s="19">
        <f t="shared" si="37"/>
        <v>0</v>
      </c>
      <c r="R488" s="19">
        <f t="shared" si="38"/>
        <v>15.1044</v>
      </c>
      <c r="S488" s="19">
        <f t="shared" si="39"/>
        <v>50.713166666666666</v>
      </c>
    </row>
    <row r="489" spans="2:19">
      <c r="B489" s="20">
        <f t="shared" si="35"/>
        <v>487</v>
      </c>
      <c r="C489" s="66">
        <v>3038</v>
      </c>
      <c r="D489" s="65" t="s">
        <v>2192</v>
      </c>
      <c r="E489" s="45" t="s">
        <v>972</v>
      </c>
      <c r="F489" s="46">
        <v>597</v>
      </c>
      <c r="G489" s="47">
        <f>$F489-483</f>
        <v>114</v>
      </c>
      <c r="H489" s="48" t="s">
        <v>1595</v>
      </c>
      <c r="I489" s="49">
        <v>7.4</v>
      </c>
      <c r="J489" s="59" t="s">
        <v>439</v>
      </c>
      <c r="K489" s="50" t="s">
        <v>379</v>
      </c>
      <c r="L489" s="34" t="s">
        <v>1681</v>
      </c>
      <c r="M489" s="36" t="s">
        <v>973</v>
      </c>
      <c r="N489" s="22"/>
      <c r="O489" s="21"/>
      <c r="P489" s="19">
        <f t="shared" si="36"/>
        <v>0</v>
      </c>
      <c r="Q489" s="19">
        <f t="shared" si="37"/>
        <v>0</v>
      </c>
      <c r="R489" s="19">
        <f t="shared" si="38"/>
        <v>14.320483333333334</v>
      </c>
      <c r="S489" s="19">
        <f t="shared" si="39"/>
        <v>50.966183333333333</v>
      </c>
    </row>
    <row r="490" spans="2:19">
      <c r="B490" s="20">
        <f t="shared" si="35"/>
        <v>488</v>
      </c>
      <c r="C490" s="66">
        <v>4067</v>
      </c>
      <c r="D490" s="65" t="s">
        <v>2191</v>
      </c>
      <c r="E490" s="45" t="s">
        <v>974</v>
      </c>
      <c r="F490" s="46">
        <v>587</v>
      </c>
      <c r="G490" s="47">
        <f>$F490-473</f>
        <v>114</v>
      </c>
      <c r="H490" s="48" t="s">
        <v>1275</v>
      </c>
      <c r="I490" s="49">
        <v>1.7</v>
      </c>
      <c r="J490" s="59" t="s">
        <v>932</v>
      </c>
      <c r="K490" s="50" t="s">
        <v>9</v>
      </c>
      <c r="L490" s="34" t="s">
        <v>1681</v>
      </c>
      <c r="M490" s="36" t="s">
        <v>975</v>
      </c>
      <c r="N490" s="22"/>
      <c r="O490" s="21"/>
      <c r="P490" s="19">
        <f t="shared" si="36"/>
        <v>0</v>
      </c>
      <c r="Q490" s="19">
        <f t="shared" si="37"/>
        <v>0</v>
      </c>
      <c r="R490" s="19">
        <f t="shared" si="38"/>
        <v>14.080216666666667</v>
      </c>
      <c r="S490" s="19">
        <f t="shared" si="39"/>
        <v>50.636433333333336</v>
      </c>
    </row>
    <row r="491" spans="2:19">
      <c r="B491" s="20">
        <f t="shared" si="35"/>
        <v>489</v>
      </c>
      <c r="C491" s="66">
        <v>4846</v>
      </c>
      <c r="D491" s="65" t="s">
        <v>2190</v>
      </c>
      <c r="E491" s="51" t="s">
        <v>977</v>
      </c>
      <c r="F491" s="46">
        <v>438</v>
      </c>
      <c r="G491" s="47">
        <f>$F491-324</f>
        <v>114</v>
      </c>
      <c r="H491" s="48" t="s">
        <v>1597</v>
      </c>
      <c r="I491" s="49">
        <v>2.2000000000000002</v>
      </c>
      <c r="J491" s="59" t="s">
        <v>978</v>
      </c>
      <c r="K491" s="50" t="s">
        <v>70</v>
      </c>
      <c r="L491" s="34" t="s">
        <v>1691</v>
      </c>
      <c r="M491" s="36" t="s">
        <v>979</v>
      </c>
      <c r="N491" s="22"/>
      <c r="O491" s="21"/>
      <c r="P491" s="19">
        <f t="shared" si="36"/>
        <v>0</v>
      </c>
      <c r="Q491" s="19">
        <f t="shared" si="37"/>
        <v>0</v>
      </c>
      <c r="R491" s="19">
        <f t="shared" si="38"/>
        <v>16.912033333333333</v>
      </c>
      <c r="S491" s="19">
        <f t="shared" si="39"/>
        <v>49.262866666666667</v>
      </c>
    </row>
    <row r="492" spans="2:19">
      <c r="B492" s="20">
        <f t="shared" si="35"/>
        <v>490</v>
      </c>
      <c r="C492" s="66">
        <v>3210</v>
      </c>
      <c r="D492" s="65" t="s">
        <v>2189</v>
      </c>
      <c r="E492" s="51" t="s">
        <v>423</v>
      </c>
      <c r="F492" s="46">
        <v>996</v>
      </c>
      <c r="G492" s="47">
        <f>$F492-883</f>
        <v>113</v>
      </c>
      <c r="H492" s="48" t="s">
        <v>1598</v>
      </c>
      <c r="I492" s="49">
        <v>2.2000000000000002</v>
      </c>
      <c r="J492" s="59" t="s">
        <v>267</v>
      </c>
      <c r="K492" s="50" t="s">
        <v>20</v>
      </c>
      <c r="L492" s="34" t="s">
        <v>1692</v>
      </c>
      <c r="M492" s="36" t="s">
        <v>980</v>
      </c>
      <c r="N492" s="22"/>
      <c r="O492" s="21"/>
      <c r="P492" s="19">
        <f t="shared" si="36"/>
        <v>0</v>
      </c>
      <c r="Q492" s="19">
        <f t="shared" si="37"/>
        <v>0</v>
      </c>
      <c r="R492" s="19">
        <f t="shared" si="38"/>
        <v>13.40175</v>
      </c>
      <c r="S492" s="19">
        <f t="shared" si="39"/>
        <v>49.114283333333333</v>
      </c>
    </row>
    <row r="493" spans="2:19">
      <c r="B493" s="20">
        <f t="shared" si="35"/>
        <v>491</v>
      </c>
      <c r="C493" s="66">
        <v>4266</v>
      </c>
      <c r="D493" s="65" t="s">
        <v>2188</v>
      </c>
      <c r="E493" s="51" t="s">
        <v>981</v>
      </c>
      <c r="F493" s="46">
        <v>966</v>
      </c>
      <c r="G493" s="47">
        <f>$F493-853</f>
        <v>113</v>
      </c>
      <c r="H493" s="48" t="s">
        <v>1262</v>
      </c>
      <c r="I493" s="49">
        <v>2.5</v>
      </c>
      <c r="J493" s="59" t="s">
        <v>982</v>
      </c>
      <c r="K493" s="50" t="s">
        <v>2</v>
      </c>
      <c r="L493" s="34" t="s">
        <v>1683</v>
      </c>
      <c r="M493" s="36" t="s">
        <v>983</v>
      </c>
      <c r="N493" s="22"/>
      <c r="O493" s="21"/>
      <c r="P493" s="19">
        <f t="shared" si="36"/>
        <v>0</v>
      </c>
      <c r="Q493" s="19">
        <f t="shared" si="37"/>
        <v>0</v>
      </c>
      <c r="R493" s="19">
        <f t="shared" si="38"/>
        <v>17.331033333333334</v>
      </c>
      <c r="S493" s="19">
        <f t="shared" si="39"/>
        <v>50.072900000000004</v>
      </c>
    </row>
    <row r="494" spans="2:19">
      <c r="B494" s="20">
        <f t="shared" si="35"/>
        <v>492</v>
      </c>
      <c r="C494" s="66">
        <v>4847</v>
      </c>
      <c r="D494" s="65" t="s">
        <v>2187</v>
      </c>
      <c r="E494" s="51" t="s">
        <v>986</v>
      </c>
      <c r="F494" s="46">
        <v>916</v>
      </c>
      <c r="G494" s="47">
        <f>$F494-803</f>
        <v>113</v>
      </c>
      <c r="H494" s="48" t="s">
        <v>1600</v>
      </c>
      <c r="I494" s="49">
        <v>6.7</v>
      </c>
      <c r="J494" s="59" t="s">
        <v>663</v>
      </c>
      <c r="K494" s="50" t="s">
        <v>6</v>
      </c>
      <c r="L494" s="34" t="s">
        <v>1681</v>
      </c>
      <c r="M494" s="36" t="s">
        <v>987</v>
      </c>
      <c r="N494" s="22"/>
      <c r="O494" s="21"/>
      <c r="P494" s="19">
        <f t="shared" si="36"/>
        <v>0</v>
      </c>
      <c r="Q494" s="19">
        <f t="shared" si="37"/>
        <v>0</v>
      </c>
      <c r="R494" s="19">
        <f t="shared" si="38"/>
        <v>13.37275</v>
      </c>
      <c r="S494" s="19">
        <f t="shared" si="39"/>
        <v>50.553199999999997</v>
      </c>
    </row>
    <row r="495" spans="2:19">
      <c r="B495" s="20">
        <f t="shared" si="35"/>
        <v>493</v>
      </c>
      <c r="C495" s="66">
        <v>4668</v>
      </c>
      <c r="D495" s="65" t="s">
        <v>2186</v>
      </c>
      <c r="E495" s="45" t="s">
        <v>988</v>
      </c>
      <c r="F495" s="46">
        <v>710</v>
      </c>
      <c r="G495" s="47">
        <f>$F495-597</f>
        <v>113</v>
      </c>
      <c r="H495" s="48" t="s">
        <v>1297</v>
      </c>
      <c r="I495" s="49">
        <v>1.2</v>
      </c>
      <c r="J495" s="59" t="s">
        <v>137</v>
      </c>
      <c r="K495" s="50" t="s">
        <v>139</v>
      </c>
      <c r="L495" s="34" t="s">
        <v>1687</v>
      </c>
      <c r="M495" s="36" t="s">
        <v>989</v>
      </c>
      <c r="N495" s="22"/>
      <c r="O495" s="21"/>
      <c r="P495" s="19">
        <f t="shared" si="36"/>
        <v>0</v>
      </c>
      <c r="Q495" s="19">
        <f t="shared" si="37"/>
        <v>0</v>
      </c>
      <c r="R495" s="19">
        <f t="shared" si="38"/>
        <v>15.091083333333334</v>
      </c>
      <c r="S495" s="19">
        <f t="shared" si="39"/>
        <v>50.86866666666667</v>
      </c>
    </row>
    <row r="496" spans="2:19">
      <c r="B496" s="20">
        <f t="shared" si="35"/>
        <v>494</v>
      </c>
      <c r="C496" s="66">
        <v>4848</v>
      </c>
      <c r="D496" s="65" t="s">
        <v>2185</v>
      </c>
      <c r="E496" s="51" t="s">
        <v>906</v>
      </c>
      <c r="F496" s="46">
        <v>656</v>
      </c>
      <c r="G496" s="47">
        <f>$F496-543</f>
        <v>113</v>
      </c>
      <c r="H496" s="48" t="s">
        <v>1601</v>
      </c>
      <c r="I496" s="49">
        <v>4.4000000000000004</v>
      </c>
      <c r="J496" s="59" t="s">
        <v>990</v>
      </c>
      <c r="K496" s="50" t="s">
        <v>242</v>
      </c>
      <c r="L496" s="34" t="s">
        <v>1693</v>
      </c>
      <c r="M496" s="36" t="s">
        <v>991</v>
      </c>
      <c r="N496" s="22"/>
      <c r="O496" s="21"/>
      <c r="P496" s="19">
        <f t="shared" si="36"/>
        <v>0</v>
      </c>
      <c r="Q496" s="19">
        <f t="shared" si="37"/>
        <v>0</v>
      </c>
      <c r="R496" s="19">
        <f t="shared" si="38"/>
        <v>14.519833333333334</v>
      </c>
      <c r="S496" s="19">
        <f t="shared" si="39"/>
        <v>48.808483333333328</v>
      </c>
    </row>
    <row r="497" spans="2:19">
      <c r="B497" s="20">
        <f t="shared" si="35"/>
        <v>495</v>
      </c>
      <c r="C497" s="66">
        <v>4849</v>
      </c>
      <c r="D497" s="65" t="s">
        <v>2184</v>
      </c>
      <c r="E497" s="51" t="s">
        <v>402</v>
      </c>
      <c r="F497" s="46">
        <v>636</v>
      </c>
      <c r="G497" s="47">
        <f>$F497-523</f>
        <v>113</v>
      </c>
      <c r="H497" s="48" t="s">
        <v>1602</v>
      </c>
      <c r="I497" s="49">
        <v>3.1</v>
      </c>
      <c r="J497" s="59" t="s">
        <v>992</v>
      </c>
      <c r="K497" s="50" t="s">
        <v>15</v>
      </c>
      <c r="L497" s="34" t="s">
        <v>1691</v>
      </c>
      <c r="M497" s="36" t="s">
        <v>993</v>
      </c>
      <c r="N497" s="22"/>
      <c r="O497" s="21"/>
      <c r="P497" s="19">
        <f t="shared" si="36"/>
        <v>0</v>
      </c>
      <c r="Q497" s="19">
        <f t="shared" si="37"/>
        <v>0</v>
      </c>
      <c r="R497" s="19">
        <f t="shared" si="38"/>
        <v>17.560883333333333</v>
      </c>
      <c r="S497" s="19">
        <f t="shared" si="39"/>
        <v>48.854849999999999</v>
      </c>
    </row>
    <row r="498" spans="2:19">
      <c r="B498" s="20">
        <f t="shared" si="35"/>
        <v>496</v>
      </c>
      <c r="C498" s="66">
        <v>4850</v>
      </c>
      <c r="D498" s="65" t="s">
        <v>2183</v>
      </c>
      <c r="E498" s="45" t="s">
        <v>326</v>
      </c>
      <c r="F498" s="46">
        <v>597</v>
      </c>
      <c r="G498" s="47">
        <f>$F498-484</f>
        <v>113</v>
      </c>
      <c r="H498" s="48" t="s">
        <v>1603</v>
      </c>
      <c r="I498" s="49">
        <v>2.9</v>
      </c>
      <c r="J498" s="59" t="s">
        <v>994</v>
      </c>
      <c r="K498" s="50" t="s">
        <v>53</v>
      </c>
      <c r="L498" s="34" t="s">
        <v>1681</v>
      </c>
      <c r="M498" s="36" t="s">
        <v>995</v>
      </c>
      <c r="N498" s="22"/>
      <c r="O498" s="21"/>
      <c r="P498" s="19">
        <f t="shared" si="36"/>
        <v>0</v>
      </c>
      <c r="Q498" s="19">
        <f t="shared" si="37"/>
        <v>0</v>
      </c>
      <c r="R498" s="19">
        <f t="shared" si="38"/>
        <v>14.509866666666667</v>
      </c>
      <c r="S498" s="19">
        <f t="shared" si="39"/>
        <v>50.870183333333337</v>
      </c>
    </row>
    <row r="499" spans="2:19">
      <c r="B499" s="20">
        <f t="shared" si="35"/>
        <v>497</v>
      </c>
      <c r="C499" s="66">
        <v>4851</v>
      </c>
      <c r="D499" s="65" t="s">
        <v>2182</v>
      </c>
      <c r="E499" s="51" t="s">
        <v>1698</v>
      </c>
      <c r="F499" s="46">
        <v>535</v>
      </c>
      <c r="G499" s="47">
        <f>$F499-422</f>
        <v>113</v>
      </c>
      <c r="H499" s="48" t="s">
        <v>1211</v>
      </c>
      <c r="I499" s="49">
        <v>4.9000000000000004</v>
      </c>
      <c r="J499" s="59" t="s">
        <v>996</v>
      </c>
      <c r="K499" s="50" t="s">
        <v>135</v>
      </c>
      <c r="L499" s="34" t="s">
        <v>1682</v>
      </c>
      <c r="M499" s="36" t="s">
        <v>2181</v>
      </c>
      <c r="N499" s="22"/>
      <c r="O499" s="21"/>
      <c r="P499" s="19">
        <f t="shared" si="36"/>
        <v>0</v>
      </c>
      <c r="Q499" s="19">
        <f t="shared" si="37"/>
        <v>0</v>
      </c>
      <c r="R499" s="19">
        <f t="shared" si="38"/>
        <v>17.846299999999999</v>
      </c>
      <c r="S499" s="19">
        <f t="shared" si="39"/>
        <v>49.125700000000002</v>
      </c>
    </row>
    <row r="500" spans="2:19">
      <c r="B500" s="20">
        <f t="shared" si="35"/>
        <v>498</v>
      </c>
      <c r="C500" s="66">
        <v>4225</v>
      </c>
      <c r="D500" s="65" t="s">
        <v>2180</v>
      </c>
      <c r="E500" s="51" t="s">
        <v>997</v>
      </c>
      <c r="F500" s="46">
        <v>510</v>
      </c>
      <c r="G500" s="47">
        <f>$F500-397</f>
        <v>113</v>
      </c>
      <c r="H500" s="48" t="s">
        <v>1604</v>
      </c>
      <c r="I500" s="49">
        <v>1.8</v>
      </c>
      <c r="J500" s="59" t="s">
        <v>998</v>
      </c>
      <c r="K500" s="50" t="s">
        <v>999</v>
      </c>
      <c r="L500" s="34" t="s">
        <v>1691</v>
      </c>
      <c r="M500" s="36" t="s">
        <v>1000</v>
      </c>
      <c r="N500" s="22"/>
      <c r="O500" s="21"/>
      <c r="P500" s="19">
        <f t="shared" si="36"/>
        <v>0</v>
      </c>
      <c r="Q500" s="19">
        <f t="shared" si="37"/>
        <v>0</v>
      </c>
      <c r="R500" s="19">
        <f t="shared" si="38"/>
        <v>15.8606</v>
      </c>
      <c r="S500" s="19">
        <f t="shared" si="39"/>
        <v>48.8857</v>
      </c>
    </row>
    <row r="501" spans="2:19">
      <c r="B501" s="20">
        <f t="shared" si="35"/>
        <v>499</v>
      </c>
      <c r="C501" s="66">
        <v>4007</v>
      </c>
      <c r="D501" s="65" t="s">
        <v>2179</v>
      </c>
      <c r="E501" s="45" t="s">
        <v>386</v>
      </c>
      <c r="F501" s="46">
        <v>456</v>
      </c>
      <c r="G501" s="47">
        <f>$F501-343</f>
        <v>113</v>
      </c>
      <c r="H501" s="48" t="s">
        <v>1277</v>
      </c>
      <c r="I501" s="49">
        <v>1</v>
      </c>
      <c r="J501" s="59" t="s">
        <v>226</v>
      </c>
      <c r="K501" s="50" t="s">
        <v>9</v>
      </c>
      <c r="L501" s="34" t="s">
        <v>1681</v>
      </c>
      <c r="M501" s="36" t="s">
        <v>1001</v>
      </c>
      <c r="N501" s="22"/>
      <c r="O501" s="21"/>
      <c r="P501" s="19">
        <f t="shared" si="36"/>
        <v>0</v>
      </c>
      <c r="Q501" s="19">
        <f t="shared" si="37"/>
        <v>0</v>
      </c>
      <c r="R501" s="19">
        <f t="shared" si="38"/>
        <v>13.731616666666667</v>
      </c>
      <c r="S501" s="19">
        <f t="shared" si="39"/>
        <v>50.519550000000002</v>
      </c>
    </row>
    <row r="502" spans="2:19">
      <c r="B502" s="20">
        <f t="shared" si="35"/>
        <v>500</v>
      </c>
      <c r="C502" s="66">
        <v>4852</v>
      </c>
      <c r="D502" s="65" t="s">
        <v>2178</v>
      </c>
      <c r="E502" s="45" t="s">
        <v>1002</v>
      </c>
      <c r="F502" s="46">
        <v>436</v>
      </c>
      <c r="G502" s="47">
        <f>$F502-323</f>
        <v>113</v>
      </c>
      <c r="H502" s="48" t="s">
        <v>1605</v>
      </c>
      <c r="I502" s="49">
        <v>4.3</v>
      </c>
      <c r="J502" s="59" t="s">
        <v>599</v>
      </c>
      <c r="K502" s="50" t="s">
        <v>60</v>
      </c>
      <c r="L502" s="34" t="s">
        <v>1687</v>
      </c>
      <c r="M502" s="36" t="s">
        <v>2177</v>
      </c>
      <c r="N502" s="22"/>
      <c r="O502" s="21"/>
      <c r="P502" s="19">
        <f t="shared" si="36"/>
        <v>0</v>
      </c>
      <c r="Q502" s="19">
        <f t="shared" si="37"/>
        <v>0</v>
      </c>
      <c r="R502" s="19">
        <f t="shared" si="38"/>
        <v>14.670599999999999</v>
      </c>
      <c r="S502" s="19">
        <f t="shared" si="39"/>
        <v>50.689</v>
      </c>
    </row>
    <row r="503" spans="2:19">
      <c r="B503" s="20">
        <f t="shared" si="35"/>
        <v>501</v>
      </c>
      <c r="C503" s="66">
        <v>4853</v>
      </c>
      <c r="D503" s="65" t="s">
        <v>2176</v>
      </c>
      <c r="E503" s="51" t="s">
        <v>564</v>
      </c>
      <c r="F503" s="46">
        <v>410</v>
      </c>
      <c r="G503" s="47">
        <f>$F503-297</f>
        <v>113</v>
      </c>
      <c r="H503" s="48" t="s">
        <v>1606</v>
      </c>
      <c r="I503" s="49">
        <v>13.6</v>
      </c>
      <c r="J503" s="59" t="s">
        <v>1003</v>
      </c>
      <c r="K503" s="50" t="s">
        <v>505</v>
      </c>
      <c r="L503" s="34" t="s">
        <v>1691</v>
      </c>
      <c r="M503" s="36" t="s">
        <v>1004</v>
      </c>
      <c r="N503" s="22"/>
      <c r="O503" s="21"/>
      <c r="P503" s="19">
        <f t="shared" si="36"/>
        <v>0</v>
      </c>
      <c r="Q503" s="19">
        <f t="shared" si="37"/>
        <v>0</v>
      </c>
      <c r="R503" s="19">
        <f t="shared" si="38"/>
        <v>16.77955</v>
      </c>
      <c r="S503" s="19">
        <f t="shared" si="39"/>
        <v>48.970916666666668</v>
      </c>
    </row>
    <row r="504" spans="2:19">
      <c r="B504" s="20">
        <f t="shared" si="35"/>
        <v>502</v>
      </c>
      <c r="C504" s="66">
        <v>387</v>
      </c>
      <c r="D504" s="65" t="s">
        <v>2174</v>
      </c>
      <c r="E504" s="45" t="s">
        <v>2175</v>
      </c>
      <c r="F504" s="46">
        <v>1009</v>
      </c>
      <c r="G504" s="47">
        <f>$F504-897</f>
        <v>112</v>
      </c>
      <c r="H504" s="48" t="s">
        <v>1858</v>
      </c>
      <c r="I504" s="49">
        <v>4.0999999999999996</v>
      </c>
      <c r="J504" s="59" t="s">
        <v>1900</v>
      </c>
      <c r="K504" s="50" t="s">
        <v>6</v>
      </c>
      <c r="L504" s="34" t="s">
        <v>1685</v>
      </c>
      <c r="M504" s="36" t="s">
        <v>2173</v>
      </c>
      <c r="N504" s="22"/>
      <c r="O504" s="21"/>
      <c r="P504" s="19">
        <f t="shared" si="36"/>
        <v>0</v>
      </c>
      <c r="Q504" s="19">
        <f t="shared" si="37"/>
        <v>0</v>
      </c>
      <c r="R504" s="19">
        <f t="shared" si="38"/>
        <v>12.722633333333333</v>
      </c>
      <c r="S504" s="19">
        <f t="shared" si="39"/>
        <v>50.39008333333333</v>
      </c>
    </row>
    <row r="505" spans="2:19">
      <c r="B505" s="20">
        <f t="shared" si="35"/>
        <v>503</v>
      </c>
      <c r="C505" s="66">
        <v>4180</v>
      </c>
      <c r="D505" s="65" t="s">
        <v>2172</v>
      </c>
      <c r="E505" s="51" t="s">
        <v>1005</v>
      </c>
      <c r="F505" s="46">
        <v>880</v>
      </c>
      <c r="G505" s="47">
        <f>$F505-768</f>
        <v>112</v>
      </c>
      <c r="H505" s="48" t="s">
        <v>1352</v>
      </c>
      <c r="I505" s="49">
        <v>5.2</v>
      </c>
      <c r="J505" s="59" t="s">
        <v>1006</v>
      </c>
      <c r="K505" s="50" t="s">
        <v>31</v>
      </c>
      <c r="L505" s="34" t="s">
        <v>1693</v>
      </c>
      <c r="M505" s="36" t="s">
        <v>1007</v>
      </c>
      <c r="N505" s="22"/>
      <c r="O505" s="21"/>
      <c r="P505" s="19">
        <f t="shared" si="36"/>
        <v>0</v>
      </c>
      <c r="Q505" s="19">
        <f t="shared" si="37"/>
        <v>0</v>
      </c>
      <c r="R505" s="19">
        <f t="shared" si="38"/>
        <v>14.141333333333332</v>
      </c>
      <c r="S505" s="19">
        <f t="shared" si="39"/>
        <v>48.777383333333333</v>
      </c>
    </row>
    <row r="506" spans="2:19">
      <c r="B506" s="20">
        <f t="shared" si="35"/>
        <v>504</v>
      </c>
      <c r="C506" s="66">
        <v>4854</v>
      </c>
      <c r="D506" s="65" t="s">
        <v>2171</v>
      </c>
      <c r="E506" s="51" t="s">
        <v>252</v>
      </c>
      <c r="F506" s="46">
        <v>675</v>
      </c>
      <c r="G506" s="47">
        <f>$F506-563</f>
        <v>112</v>
      </c>
      <c r="H506" s="48" t="s">
        <v>1608</v>
      </c>
      <c r="I506" s="49">
        <v>5.4</v>
      </c>
      <c r="J506" s="59" t="s">
        <v>552</v>
      </c>
      <c r="K506" s="50" t="s">
        <v>554</v>
      </c>
      <c r="L506" s="34" t="s">
        <v>1692</v>
      </c>
      <c r="M506" s="36" t="s">
        <v>1009</v>
      </c>
      <c r="N506" s="22"/>
      <c r="O506" s="21"/>
      <c r="P506" s="19">
        <f t="shared" si="36"/>
        <v>0</v>
      </c>
      <c r="Q506" s="19">
        <f t="shared" si="37"/>
        <v>0</v>
      </c>
      <c r="R506" s="19">
        <f t="shared" si="38"/>
        <v>13.519300000000001</v>
      </c>
      <c r="S506" s="19">
        <f t="shared" si="39"/>
        <v>49.363033333333334</v>
      </c>
    </row>
    <row r="507" spans="2:19">
      <c r="B507" s="20">
        <f t="shared" si="35"/>
        <v>505</v>
      </c>
      <c r="C507" s="66">
        <v>4858</v>
      </c>
      <c r="D507" s="65" t="s">
        <v>2170</v>
      </c>
      <c r="E507" s="45" t="s">
        <v>1697</v>
      </c>
      <c r="F507" s="46">
        <v>652</v>
      </c>
      <c r="G507" s="47">
        <f>$F507-540</f>
        <v>112</v>
      </c>
      <c r="H507" s="48" t="s">
        <v>1270</v>
      </c>
      <c r="I507" s="49">
        <v>3.7</v>
      </c>
      <c r="J507" s="59" t="s">
        <v>1024</v>
      </c>
      <c r="K507" s="50" t="s">
        <v>242</v>
      </c>
      <c r="L507" s="34" t="s">
        <v>1693</v>
      </c>
      <c r="M507" s="36" t="s">
        <v>2169</v>
      </c>
      <c r="N507" s="22"/>
      <c r="O507" s="21"/>
      <c r="P507" s="19">
        <f t="shared" si="36"/>
        <v>0</v>
      </c>
      <c r="Q507" s="19">
        <f t="shared" si="37"/>
        <v>0</v>
      </c>
      <c r="R507" s="19">
        <f t="shared" si="38"/>
        <v>14.3912</v>
      </c>
      <c r="S507" s="19">
        <f t="shared" si="39"/>
        <v>48.861200000000004</v>
      </c>
    </row>
    <row r="508" spans="2:19">
      <c r="B508" s="20">
        <f t="shared" si="35"/>
        <v>506</v>
      </c>
      <c r="C508" s="66">
        <v>4855</v>
      </c>
      <c r="D508" s="65" t="s">
        <v>2168</v>
      </c>
      <c r="E508" s="51" t="s">
        <v>1013</v>
      </c>
      <c r="F508" s="46">
        <v>531</v>
      </c>
      <c r="G508" s="47">
        <f>$F508-419</f>
        <v>112</v>
      </c>
      <c r="H508" s="48" t="s">
        <v>1535</v>
      </c>
      <c r="I508" s="49">
        <v>2.2000000000000002</v>
      </c>
      <c r="J508" s="59" t="s">
        <v>778</v>
      </c>
      <c r="K508" s="50" t="s">
        <v>115</v>
      </c>
      <c r="L508" s="34" t="s">
        <v>1689</v>
      </c>
      <c r="M508" s="36" t="s">
        <v>1014</v>
      </c>
      <c r="N508" s="22"/>
      <c r="O508" s="21"/>
      <c r="P508" s="19">
        <f t="shared" si="36"/>
        <v>0</v>
      </c>
      <c r="Q508" s="19">
        <f t="shared" si="37"/>
        <v>0</v>
      </c>
      <c r="R508" s="19">
        <f t="shared" si="38"/>
        <v>13.863566666666665</v>
      </c>
      <c r="S508" s="19">
        <f t="shared" si="39"/>
        <v>49.974916666666665</v>
      </c>
    </row>
    <row r="509" spans="2:19">
      <c r="B509" s="20">
        <f t="shared" si="35"/>
        <v>507</v>
      </c>
      <c r="C509" s="66">
        <v>4856</v>
      </c>
      <c r="D509" s="65" t="s">
        <v>2167</v>
      </c>
      <c r="E509" s="45" t="s">
        <v>1015</v>
      </c>
      <c r="F509" s="46">
        <v>521</v>
      </c>
      <c r="G509" s="47">
        <f>$F509-409</f>
        <v>112</v>
      </c>
      <c r="H509" s="48" t="s">
        <v>1605</v>
      </c>
      <c r="I509" s="49">
        <v>10.1</v>
      </c>
      <c r="J509" s="59" t="s">
        <v>1016</v>
      </c>
      <c r="K509" s="50" t="s">
        <v>304</v>
      </c>
      <c r="L509" s="34" t="s">
        <v>1689</v>
      </c>
      <c r="M509" s="36" t="s">
        <v>1017</v>
      </c>
      <c r="N509" s="22"/>
      <c r="O509" s="21"/>
      <c r="P509" s="19">
        <f t="shared" si="36"/>
        <v>0</v>
      </c>
      <c r="Q509" s="19">
        <f t="shared" si="37"/>
        <v>0</v>
      </c>
      <c r="R509" s="19">
        <f t="shared" si="38"/>
        <v>14.602916666666665</v>
      </c>
      <c r="S509" s="19">
        <f t="shared" si="39"/>
        <v>49.885100000000001</v>
      </c>
    </row>
    <row r="510" spans="2:19">
      <c r="B510" s="20">
        <f t="shared" si="35"/>
        <v>508</v>
      </c>
      <c r="C510" s="66">
        <v>4070</v>
      </c>
      <c r="D510" s="65" t="s">
        <v>2166</v>
      </c>
      <c r="E510" s="45" t="s">
        <v>326</v>
      </c>
      <c r="F510" s="46">
        <v>509</v>
      </c>
      <c r="G510" s="47">
        <f>$F510-397</f>
        <v>112</v>
      </c>
      <c r="H510" s="48" t="s">
        <v>1610</v>
      </c>
      <c r="I510" s="49">
        <v>1.8</v>
      </c>
      <c r="J510" s="59" t="s">
        <v>101</v>
      </c>
      <c r="K510" s="50" t="s">
        <v>9</v>
      </c>
      <c r="L510" s="34" t="s">
        <v>1681</v>
      </c>
      <c r="M510" s="36" t="s">
        <v>1018</v>
      </c>
      <c r="N510" s="22"/>
      <c r="O510" s="21"/>
      <c r="P510" s="19">
        <f t="shared" si="36"/>
        <v>0</v>
      </c>
      <c r="Q510" s="19">
        <f t="shared" si="37"/>
        <v>0</v>
      </c>
      <c r="R510" s="19">
        <f t="shared" si="38"/>
        <v>14.088166666666668</v>
      </c>
      <c r="S510" s="19">
        <f t="shared" si="39"/>
        <v>50.565966666666661</v>
      </c>
    </row>
    <row r="511" spans="2:19">
      <c r="B511" s="20">
        <f t="shared" si="35"/>
        <v>509</v>
      </c>
      <c r="C511" s="66">
        <v>2798</v>
      </c>
      <c r="D511" s="65" t="s">
        <v>2165</v>
      </c>
      <c r="E511" s="51" t="s">
        <v>1019</v>
      </c>
      <c r="F511" s="46">
        <v>415</v>
      </c>
      <c r="G511" s="47">
        <f>$F511-303</f>
        <v>112</v>
      </c>
      <c r="H511" s="48" t="s">
        <v>1283</v>
      </c>
      <c r="I511" s="49">
        <v>1.3</v>
      </c>
      <c r="J511" s="59" t="s">
        <v>851</v>
      </c>
      <c r="K511" s="50" t="s">
        <v>383</v>
      </c>
      <c r="L511" s="34" t="s">
        <v>1691</v>
      </c>
      <c r="M511" s="36" t="s">
        <v>1020</v>
      </c>
      <c r="N511" s="22"/>
      <c r="O511" s="21"/>
      <c r="P511" s="19">
        <f t="shared" si="36"/>
        <v>0</v>
      </c>
      <c r="Q511" s="19">
        <f t="shared" si="37"/>
        <v>0</v>
      </c>
      <c r="R511" s="19">
        <f t="shared" si="38"/>
        <v>16.443066666666667</v>
      </c>
      <c r="S511" s="19">
        <f t="shared" si="39"/>
        <v>49.344466666666669</v>
      </c>
    </row>
    <row r="512" spans="2:19">
      <c r="B512" s="20">
        <f t="shared" si="35"/>
        <v>510</v>
      </c>
      <c r="C512" s="66">
        <v>5981</v>
      </c>
      <c r="D512" s="65" t="s">
        <v>2163</v>
      </c>
      <c r="E512" s="45" t="s">
        <v>2164</v>
      </c>
      <c r="F512" s="46">
        <v>348</v>
      </c>
      <c r="G512" s="47">
        <f>$F512-236</f>
        <v>112</v>
      </c>
      <c r="H512" s="48" t="s">
        <v>2162</v>
      </c>
      <c r="I512" s="49">
        <v>2.5</v>
      </c>
      <c r="J512" s="59" t="s">
        <v>2161</v>
      </c>
      <c r="K512" s="50" t="s">
        <v>9</v>
      </c>
      <c r="L512" s="34" t="s">
        <v>1681</v>
      </c>
      <c r="M512" s="36" t="s">
        <v>2160</v>
      </c>
      <c r="N512" s="22"/>
      <c r="O512" s="21"/>
      <c r="P512" s="19">
        <f t="shared" si="36"/>
        <v>0</v>
      </c>
      <c r="Q512" s="19">
        <f t="shared" si="37"/>
        <v>0</v>
      </c>
      <c r="R512" s="19">
        <f t="shared" si="38"/>
        <v>14.003466666666666</v>
      </c>
      <c r="S512" s="19">
        <f t="shared" si="39"/>
        <v>50.675616666666663</v>
      </c>
    </row>
    <row r="513" spans="2:19">
      <c r="B513" s="20">
        <f t="shared" si="35"/>
        <v>511</v>
      </c>
      <c r="C513" s="66">
        <v>114</v>
      </c>
      <c r="D513" s="65" t="s">
        <v>2158</v>
      </c>
      <c r="E513" s="45" t="s">
        <v>2159</v>
      </c>
      <c r="F513" s="46">
        <v>1253.5</v>
      </c>
      <c r="G513" s="47">
        <f>$F513-1143</f>
        <v>110.5</v>
      </c>
      <c r="H513" s="48" t="s">
        <v>1861</v>
      </c>
      <c r="I513" s="49">
        <v>3.7</v>
      </c>
      <c r="J513" s="59" t="s">
        <v>1892</v>
      </c>
      <c r="K513" s="50" t="s">
        <v>20</v>
      </c>
      <c r="L513" s="34" t="s">
        <v>1692</v>
      </c>
      <c r="M513" s="36" t="s">
        <v>2157</v>
      </c>
      <c r="N513" s="22"/>
      <c r="O513" s="21"/>
      <c r="P513" s="19">
        <f t="shared" si="36"/>
        <v>0</v>
      </c>
      <c r="Q513" s="19">
        <f t="shared" si="37"/>
        <v>0</v>
      </c>
      <c r="R513" s="19">
        <f t="shared" si="38"/>
        <v>13.535966666666667</v>
      </c>
      <c r="S513" s="19">
        <f t="shared" si="39"/>
        <v>49.047999999999995</v>
      </c>
    </row>
    <row r="514" spans="2:19">
      <c r="B514" s="20">
        <f t="shared" si="35"/>
        <v>512</v>
      </c>
      <c r="C514" s="66">
        <v>242</v>
      </c>
      <c r="D514" s="65" t="s">
        <v>2156</v>
      </c>
      <c r="E514" s="45" t="s">
        <v>52</v>
      </c>
      <c r="F514" s="46">
        <v>1085</v>
      </c>
      <c r="G514" s="47">
        <f>$F514-973.75</f>
        <v>111.25</v>
      </c>
      <c r="H514" s="48" t="s">
        <v>1859</v>
      </c>
      <c r="I514" s="49">
        <v>3.4</v>
      </c>
      <c r="J514" s="59" t="s">
        <v>1760</v>
      </c>
      <c r="K514" s="50" t="s">
        <v>139</v>
      </c>
      <c r="L514" s="34" t="s">
        <v>1687</v>
      </c>
      <c r="M514" s="36" t="s">
        <v>1963</v>
      </c>
      <c r="N514" s="22"/>
      <c r="O514" s="21"/>
      <c r="P514" s="19">
        <f t="shared" si="36"/>
        <v>0</v>
      </c>
      <c r="Q514" s="19">
        <f t="shared" si="37"/>
        <v>0</v>
      </c>
      <c r="R514" s="19">
        <f t="shared" si="38"/>
        <v>15.209933333333332</v>
      </c>
      <c r="S514" s="19">
        <f t="shared" si="39"/>
        <v>50.827083333333334</v>
      </c>
    </row>
    <row r="515" spans="2:19">
      <c r="B515" s="20">
        <f t="shared" ref="B515:B578" si="40">ROW()-ROW($B$2)</f>
        <v>513</v>
      </c>
      <c r="C515" s="66">
        <v>1686</v>
      </c>
      <c r="D515" s="65" t="s">
        <v>2155</v>
      </c>
      <c r="E515" s="51" t="s">
        <v>795</v>
      </c>
      <c r="F515" s="46">
        <v>799</v>
      </c>
      <c r="G515" s="47">
        <f>$F515-688</f>
        <v>111</v>
      </c>
      <c r="H515" s="48" t="s">
        <v>1277</v>
      </c>
      <c r="I515" s="49">
        <v>1.3</v>
      </c>
      <c r="J515" s="59" t="s">
        <v>43</v>
      </c>
      <c r="K515" s="50" t="s">
        <v>15</v>
      </c>
      <c r="L515" s="34" t="s">
        <v>1682</v>
      </c>
      <c r="M515" s="36" t="s">
        <v>1021</v>
      </c>
      <c r="N515" s="22"/>
      <c r="O515" s="21"/>
      <c r="P515" s="19">
        <f t="shared" ref="P515:P579" si="41">IF(R515=0,VALUE(MID(M515,14,2))+VALUE(MID(M515,18,2))/60+VALUE(MID(M515,21,3))/1000/60,0)</f>
        <v>0</v>
      </c>
      <c r="Q515" s="19">
        <f t="shared" ref="Q515:Q579" si="42">IF(R515=0,VALUE(MID(M515,2,2))+VALUE(MID(M515,6,2))/60+VALUE(MID(M515,9,3))/1000/60,0)</f>
        <v>0</v>
      </c>
      <c r="R515" s="19">
        <f t="shared" ref="R515:R579" si="43">IF(N515="",VALUE(MID(M515,14,2))+VALUE(MID(M515,18,2))/60+VALUE(MID(M515,21,3))/1000/60,0)</f>
        <v>17.808683333333335</v>
      </c>
      <c r="S515" s="19">
        <f t="shared" ref="S515:S579" si="44">IF(N515="",VALUE(MID(M515,2,2))+VALUE(MID(M515,6,2))/60+VALUE(MID(M515,9,3))/1000/60,0)</f>
        <v>48.945249999999994</v>
      </c>
    </row>
    <row r="516" spans="2:19">
      <c r="B516" s="20">
        <f t="shared" si="40"/>
        <v>514</v>
      </c>
      <c r="C516" s="66">
        <v>4857</v>
      </c>
      <c r="D516" s="65" t="s">
        <v>2154</v>
      </c>
      <c r="E516" s="51" t="s">
        <v>417</v>
      </c>
      <c r="F516" s="46">
        <v>739</v>
      </c>
      <c r="G516" s="47">
        <f>$F516-628</f>
        <v>111</v>
      </c>
      <c r="H516" s="48" t="s">
        <v>1281</v>
      </c>
      <c r="I516" s="49">
        <v>3.6</v>
      </c>
      <c r="J516" s="59" t="s">
        <v>1022</v>
      </c>
      <c r="K516" s="50" t="s">
        <v>18</v>
      </c>
      <c r="L516" s="34" t="s">
        <v>1692</v>
      </c>
      <c r="M516" s="36" t="s">
        <v>1023</v>
      </c>
      <c r="N516" s="22"/>
      <c r="O516" s="21"/>
      <c r="P516" s="19">
        <f t="shared" si="41"/>
        <v>0</v>
      </c>
      <c r="Q516" s="19">
        <f t="shared" si="42"/>
        <v>0</v>
      </c>
      <c r="R516" s="19">
        <f t="shared" si="43"/>
        <v>12.666116666666667</v>
      </c>
      <c r="S516" s="19">
        <f t="shared" si="44"/>
        <v>49.611516666666667</v>
      </c>
    </row>
    <row r="517" spans="2:19">
      <c r="B517" s="20">
        <f t="shared" si="40"/>
        <v>515</v>
      </c>
      <c r="C517" s="66">
        <v>4859</v>
      </c>
      <c r="D517" s="65" t="s">
        <v>2153</v>
      </c>
      <c r="E517" s="45" t="s">
        <v>1025</v>
      </c>
      <c r="F517" s="46">
        <v>608</v>
      </c>
      <c r="G517" s="47">
        <f>$F517-497</f>
        <v>111</v>
      </c>
      <c r="H517" s="48" t="s">
        <v>1611</v>
      </c>
      <c r="I517" s="49">
        <v>4.9000000000000004</v>
      </c>
      <c r="J517" s="59" t="s">
        <v>498</v>
      </c>
      <c r="K517" s="50" t="s">
        <v>280</v>
      </c>
      <c r="L517" s="34" t="s">
        <v>1688</v>
      </c>
      <c r="M517" s="36" t="s">
        <v>2152</v>
      </c>
      <c r="N517" s="22"/>
      <c r="O517" s="21"/>
      <c r="P517" s="19">
        <f t="shared" si="41"/>
        <v>0</v>
      </c>
      <c r="Q517" s="19">
        <f t="shared" si="42"/>
        <v>0</v>
      </c>
      <c r="R517" s="19">
        <f t="shared" si="43"/>
        <v>15.5487</v>
      </c>
      <c r="S517" s="19">
        <f t="shared" si="44"/>
        <v>50.517699999999998</v>
      </c>
    </row>
    <row r="518" spans="2:19">
      <c r="B518" s="20">
        <f t="shared" si="40"/>
        <v>516</v>
      </c>
      <c r="C518" s="66">
        <v>4860</v>
      </c>
      <c r="D518" s="65" t="s">
        <v>2151</v>
      </c>
      <c r="E518" s="45" t="s">
        <v>238</v>
      </c>
      <c r="F518" s="46">
        <v>589</v>
      </c>
      <c r="G518" s="47">
        <f>$F518-478</f>
        <v>111</v>
      </c>
      <c r="H518" s="48" t="s">
        <v>1298</v>
      </c>
      <c r="I518" s="49">
        <v>1.8</v>
      </c>
      <c r="J518" s="59" t="s">
        <v>1026</v>
      </c>
      <c r="K518" s="50" t="s">
        <v>9</v>
      </c>
      <c r="L518" s="34" t="s">
        <v>1681</v>
      </c>
      <c r="M518" s="36" t="s">
        <v>1027</v>
      </c>
      <c r="N518" s="22"/>
      <c r="O518" s="21"/>
      <c r="P518" s="19">
        <f t="shared" si="41"/>
        <v>0</v>
      </c>
      <c r="Q518" s="19">
        <f t="shared" si="42"/>
        <v>0</v>
      </c>
      <c r="R518" s="19">
        <f t="shared" si="43"/>
        <v>14.312100000000001</v>
      </c>
      <c r="S518" s="19">
        <f t="shared" si="44"/>
        <v>50.709966666666666</v>
      </c>
    </row>
    <row r="519" spans="2:19">
      <c r="B519" s="20">
        <f t="shared" si="40"/>
        <v>517</v>
      </c>
      <c r="C519" s="66">
        <v>4861</v>
      </c>
      <c r="D519" s="65" t="s">
        <v>2150</v>
      </c>
      <c r="E519" s="51" t="s">
        <v>526</v>
      </c>
      <c r="F519" s="46">
        <v>584</v>
      </c>
      <c r="G519" s="47">
        <f>$F519-473</f>
        <v>111</v>
      </c>
      <c r="H519" s="48" t="s">
        <v>1612</v>
      </c>
      <c r="I519" s="49">
        <v>4.3</v>
      </c>
      <c r="J519" s="59" t="s">
        <v>1028</v>
      </c>
      <c r="K519" s="50" t="s">
        <v>232</v>
      </c>
      <c r="L519" s="34" t="s">
        <v>1684</v>
      </c>
      <c r="M519" s="36" t="s">
        <v>1029</v>
      </c>
      <c r="N519" s="22"/>
      <c r="O519" s="21"/>
      <c r="P519" s="19">
        <f t="shared" si="41"/>
        <v>0</v>
      </c>
      <c r="Q519" s="19">
        <f t="shared" si="42"/>
        <v>0</v>
      </c>
      <c r="R519" s="19">
        <f t="shared" si="43"/>
        <v>16.476116666666666</v>
      </c>
      <c r="S519" s="19">
        <f t="shared" si="44"/>
        <v>49.979666666666667</v>
      </c>
    </row>
    <row r="520" spans="2:19">
      <c r="B520" s="20">
        <f t="shared" si="40"/>
        <v>518</v>
      </c>
      <c r="C520" s="66">
        <v>4863</v>
      </c>
      <c r="D520" s="65" t="s">
        <v>2149</v>
      </c>
      <c r="E520" s="51" t="s">
        <v>195</v>
      </c>
      <c r="F520" s="46">
        <v>451</v>
      </c>
      <c r="G520" s="47">
        <f>$F520-340</f>
        <v>111</v>
      </c>
      <c r="H520" s="48" t="s">
        <v>1703</v>
      </c>
      <c r="I520" s="49">
        <v>2.5</v>
      </c>
      <c r="J520" s="59" t="s">
        <v>1704</v>
      </c>
      <c r="K520" s="50" t="s">
        <v>123</v>
      </c>
      <c r="L520" s="34" t="s">
        <v>1683</v>
      </c>
      <c r="M520" s="36" t="s">
        <v>1705</v>
      </c>
      <c r="N520" s="22"/>
      <c r="O520" s="21"/>
      <c r="P520" s="19">
        <f t="shared" si="41"/>
        <v>0</v>
      </c>
      <c r="Q520" s="19">
        <f t="shared" si="42"/>
        <v>0</v>
      </c>
      <c r="R520" s="19">
        <f t="shared" si="43"/>
        <v>17.574533333333331</v>
      </c>
      <c r="S520" s="19">
        <f t="shared" si="44"/>
        <v>50.266333333333336</v>
      </c>
    </row>
    <row r="521" spans="2:19">
      <c r="B521" s="20">
        <f t="shared" si="40"/>
        <v>519</v>
      </c>
      <c r="C521" s="66">
        <v>4386</v>
      </c>
      <c r="D521" s="65" t="s">
        <v>2148</v>
      </c>
      <c r="E521" s="45" t="s">
        <v>1032</v>
      </c>
      <c r="F521" s="46">
        <v>419</v>
      </c>
      <c r="G521" s="47">
        <f>$F521-308</f>
        <v>111</v>
      </c>
      <c r="H521" s="48" t="s">
        <v>1613</v>
      </c>
      <c r="I521" s="49">
        <v>2.9</v>
      </c>
      <c r="J521" s="59" t="s">
        <v>310</v>
      </c>
      <c r="K521" s="50" t="s">
        <v>60</v>
      </c>
      <c r="L521" s="34" t="s">
        <v>1687</v>
      </c>
      <c r="M521" s="36" t="s">
        <v>1033</v>
      </c>
      <c r="N521" s="22"/>
      <c r="O521" s="21"/>
      <c r="P521" s="19">
        <f t="shared" si="41"/>
        <v>0</v>
      </c>
      <c r="Q521" s="19">
        <f t="shared" si="42"/>
        <v>0</v>
      </c>
      <c r="R521" s="19">
        <f t="shared" si="43"/>
        <v>14.608449999999999</v>
      </c>
      <c r="S521" s="19">
        <f t="shared" si="44"/>
        <v>50.630299999999998</v>
      </c>
    </row>
    <row r="522" spans="2:19">
      <c r="B522" s="20">
        <f t="shared" si="40"/>
        <v>520</v>
      </c>
      <c r="C522" s="66">
        <v>4864</v>
      </c>
      <c r="D522" s="65" t="s">
        <v>2147</v>
      </c>
      <c r="E522" s="45" t="s">
        <v>1034</v>
      </c>
      <c r="F522" s="46">
        <v>389</v>
      </c>
      <c r="G522" s="47">
        <f>$F522-278</f>
        <v>111</v>
      </c>
      <c r="H522" s="48" t="s">
        <v>1272</v>
      </c>
      <c r="I522" s="49">
        <v>1</v>
      </c>
      <c r="J522" s="59" t="s">
        <v>1035</v>
      </c>
      <c r="K522" s="50" t="s">
        <v>60</v>
      </c>
      <c r="L522" s="34" t="s">
        <v>1687</v>
      </c>
      <c r="M522" s="36" t="s">
        <v>1036</v>
      </c>
      <c r="N522" s="22"/>
      <c r="O522" s="21"/>
      <c r="P522" s="19">
        <f t="shared" si="41"/>
        <v>0</v>
      </c>
      <c r="Q522" s="19">
        <f t="shared" si="42"/>
        <v>0</v>
      </c>
      <c r="R522" s="19">
        <f t="shared" si="43"/>
        <v>14.698716666666668</v>
      </c>
      <c r="S522" s="19">
        <f t="shared" si="44"/>
        <v>50.582833333333333</v>
      </c>
    </row>
    <row r="523" spans="2:19">
      <c r="B523" s="20">
        <f t="shared" si="40"/>
        <v>521</v>
      </c>
      <c r="C523" s="66">
        <v>88</v>
      </c>
      <c r="D523" s="65" t="s">
        <v>2146</v>
      </c>
      <c r="E523" s="45" t="s">
        <v>1746</v>
      </c>
      <c r="F523" s="46">
        <v>1308</v>
      </c>
      <c r="G523" s="47">
        <f>$F523-1198</f>
        <v>110</v>
      </c>
      <c r="H523" s="48" t="s">
        <v>1860</v>
      </c>
      <c r="I523" s="49">
        <v>2.1</v>
      </c>
      <c r="J523" s="59" t="s">
        <v>1887</v>
      </c>
      <c r="K523" s="50" t="s">
        <v>20</v>
      </c>
      <c r="L523" s="34" t="s">
        <v>1692</v>
      </c>
      <c r="M523" s="36" t="s">
        <v>1964</v>
      </c>
      <c r="N523" s="22"/>
      <c r="O523" s="21"/>
      <c r="P523" s="19">
        <f t="shared" si="41"/>
        <v>0</v>
      </c>
      <c r="Q523" s="19">
        <f t="shared" si="42"/>
        <v>0</v>
      </c>
      <c r="R523" s="19">
        <f t="shared" si="43"/>
        <v>13.347050000000001</v>
      </c>
      <c r="S523" s="19">
        <f t="shared" si="44"/>
        <v>49.104050000000001</v>
      </c>
    </row>
    <row r="524" spans="2:19">
      <c r="B524" s="20">
        <f t="shared" si="40"/>
        <v>522</v>
      </c>
      <c r="C524" s="66">
        <v>4865</v>
      </c>
      <c r="D524" s="65" t="s">
        <v>2145</v>
      </c>
      <c r="E524" s="51" t="s">
        <v>1037</v>
      </c>
      <c r="F524" s="46">
        <v>993</v>
      </c>
      <c r="G524" s="47">
        <f>$F524-883</f>
        <v>110</v>
      </c>
      <c r="H524" s="48" t="s">
        <v>1299</v>
      </c>
      <c r="I524" s="49">
        <v>1.7</v>
      </c>
      <c r="J524" s="59" t="s">
        <v>1038</v>
      </c>
      <c r="K524" s="50" t="s">
        <v>20</v>
      </c>
      <c r="L524" s="34" t="s">
        <v>1693</v>
      </c>
      <c r="M524" s="36" t="s">
        <v>1039</v>
      </c>
      <c r="N524" s="22"/>
      <c r="O524" s="21"/>
      <c r="P524" s="19">
        <f t="shared" si="41"/>
        <v>0</v>
      </c>
      <c r="Q524" s="19">
        <f t="shared" si="42"/>
        <v>0</v>
      </c>
      <c r="R524" s="19">
        <f t="shared" si="43"/>
        <v>13.785983333333332</v>
      </c>
      <c r="S524" s="19">
        <f t="shared" si="44"/>
        <v>49.023616666666669</v>
      </c>
    </row>
    <row r="525" spans="2:19">
      <c r="B525" s="20">
        <f t="shared" si="40"/>
        <v>523</v>
      </c>
      <c r="C525" s="66">
        <v>1015</v>
      </c>
      <c r="D525" s="65" t="s">
        <v>2144</v>
      </c>
      <c r="E525" s="45" t="s">
        <v>1040</v>
      </c>
      <c r="F525" s="46">
        <v>943</v>
      </c>
      <c r="G525" s="47">
        <f>$F525-833</f>
        <v>110</v>
      </c>
      <c r="H525" s="48" t="s">
        <v>1614</v>
      </c>
      <c r="I525" s="49">
        <v>1.4</v>
      </c>
      <c r="J525" s="59" t="s">
        <v>3</v>
      </c>
      <c r="K525" s="50" t="s">
        <v>4</v>
      </c>
      <c r="L525" s="34" t="s">
        <v>1683</v>
      </c>
      <c r="M525" s="36" t="s">
        <v>1041</v>
      </c>
      <c r="N525" s="22"/>
      <c r="O525" s="21"/>
      <c r="P525" s="19">
        <f t="shared" si="41"/>
        <v>0</v>
      </c>
      <c r="Q525" s="19">
        <f t="shared" si="42"/>
        <v>0</v>
      </c>
      <c r="R525" s="19">
        <f t="shared" si="43"/>
        <v>18.425366666666669</v>
      </c>
      <c r="S525" s="19">
        <f t="shared" si="44"/>
        <v>49.523616666666669</v>
      </c>
    </row>
    <row r="526" spans="2:19">
      <c r="B526" s="20">
        <f t="shared" si="40"/>
        <v>524</v>
      </c>
      <c r="C526" s="66">
        <v>4866</v>
      </c>
      <c r="D526" s="65" t="s">
        <v>2143</v>
      </c>
      <c r="E526" s="45" t="s">
        <v>1042</v>
      </c>
      <c r="F526" s="46">
        <v>933</v>
      </c>
      <c r="G526" s="47">
        <f>$F526-823</f>
        <v>110</v>
      </c>
      <c r="H526" s="48" t="s">
        <v>1615</v>
      </c>
      <c r="I526" s="49">
        <v>3.1</v>
      </c>
      <c r="J526" s="59" t="s">
        <v>101</v>
      </c>
      <c r="K526" s="50" t="s">
        <v>103</v>
      </c>
      <c r="L526" s="34" t="s">
        <v>1685</v>
      </c>
      <c r="M526" s="36" t="s">
        <v>1043</v>
      </c>
      <c r="N526" s="22"/>
      <c r="O526" s="21"/>
      <c r="P526" s="19">
        <f t="shared" si="41"/>
        <v>0</v>
      </c>
      <c r="Q526" s="19">
        <f t="shared" si="42"/>
        <v>0</v>
      </c>
      <c r="R526" s="19">
        <f t="shared" si="43"/>
        <v>13.09975</v>
      </c>
      <c r="S526" s="19">
        <f t="shared" si="44"/>
        <v>50.239699999999999</v>
      </c>
    </row>
    <row r="527" spans="2:19">
      <c r="B527" s="20">
        <f t="shared" si="40"/>
        <v>525</v>
      </c>
      <c r="C527" s="66">
        <v>4868</v>
      </c>
      <c r="D527" s="65" t="s">
        <v>2142</v>
      </c>
      <c r="E527" s="51" t="s">
        <v>1044</v>
      </c>
      <c r="F527" s="46">
        <v>771</v>
      </c>
      <c r="G527" s="47">
        <f>$F527-661</f>
        <v>110</v>
      </c>
      <c r="H527" s="48" t="s">
        <v>1617</v>
      </c>
      <c r="I527" s="49">
        <v>2</v>
      </c>
      <c r="J527" s="59" t="s">
        <v>816</v>
      </c>
      <c r="K527" s="50" t="s">
        <v>81</v>
      </c>
      <c r="L527" s="34" t="s">
        <v>1690</v>
      </c>
      <c r="M527" s="36" t="s">
        <v>1045</v>
      </c>
      <c r="N527" s="22"/>
      <c r="O527" s="21"/>
      <c r="P527" s="19">
        <f t="shared" si="41"/>
        <v>0</v>
      </c>
      <c r="Q527" s="19">
        <f t="shared" si="42"/>
        <v>0</v>
      </c>
      <c r="R527" s="19">
        <f t="shared" si="43"/>
        <v>16.166116666666664</v>
      </c>
      <c r="S527" s="19">
        <f t="shared" si="44"/>
        <v>49.662549999999996</v>
      </c>
    </row>
    <row r="528" spans="2:19">
      <c r="B528" s="20">
        <f t="shared" si="40"/>
        <v>526</v>
      </c>
      <c r="C528" s="66">
        <v>4869</v>
      </c>
      <c r="D528" s="65" t="s">
        <v>2141</v>
      </c>
      <c r="E528" s="51" t="s">
        <v>1046</v>
      </c>
      <c r="F528" s="46">
        <v>739</v>
      </c>
      <c r="G528" s="47">
        <f>$F528-629</f>
        <v>110</v>
      </c>
      <c r="H528" s="48" t="s">
        <v>1618</v>
      </c>
      <c r="I528" s="49">
        <v>16.2</v>
      </c>
      <c r="J528" s="59" t="s">
        <v>561</v>
      </c>
      <c r="K528" s="50" t="s">
        <v>550</v>
      </c>
      <c r="L528" s="34" t="s">
        <v>1690</v>
      </c>
      <c r="M528" s="36" t="s">
        <v>1047</v>
      </c>
      <c r="N528" s="22"/>
      <c r="O528" s="21"/>
      <c r="P528" s="19">
        <f t="shared" si="41"/>
        <v>0</v>
      </c>
      <c r="Q528" s="19">
        <f t="shared" si="42"/>
        <v>0</v>
      </c>
      <c r="R528" s="19">
        <f t="shared" si="43"/>
        <v>14.959399999999999</v>
      </c>
      <c r="S528" s="19">
        <f t="shared" si="44"/>
        <v>49.392933333333332</v>
      </c>
    </row>
    <row r="529" spans="2:19">
      <c r="B529" s="20">
        <f t="shared" si="40"/>
        <v>527</v>
      </c>
      <c r="C529" s="66">
        <v>4870</v>
      </c>
      <c r="D529" s="65" t="s">
        <v>2140</v>
      </c>
      <c r="E529" s="51" t="s">
        <v>446</v>
      </c>
      <c r="F529" s="46">
        <v>672</v>
      </c>
      <c r="G529" s="47">
        <f>$F529-562</f>
        <v>110</v>
      </c>
      <c r="H529" s="48" t="s">
        <v>1272</v>
      </c>
      <c r="I529" s="49">
        <v>2</v>
      </c>
      <c r="J529" s="59" t="s">
        <v>433</v>
      </c>
      <c r="K529" s="50" t="s">
        <v>48</v>
      </c>
      <c r="L529" s="34" t="s">
        <v>1682</v>
      </c>
      <c r="M529" s="36" t="s">
        <v>1048</v>
      </c>
      <c r="N529" s="22"/>
      <c r="O529" s="21"/>
      <c r="P529" s="19">
        <f t="shared" si="41"/>
        <v>0</v>
      </c>
      <c r="Q529" s="19">
        <f t="shared" si="42"/>
        <v>0</v>
      </c>
      <c r="R529" s="19">
        <f t="shared" si="43"/>
        <v>18.047633333333334</v>
      </c>
      <c r="S529" s="19">
        <f t="shared" si="44"/>
        <v>49.428166666666662</v>
      </c>
    </row>
    <row r="530" spans="2:19">
      <c r="B530" s="20">
        <f t="shared" si="40"/>
        <v>528</v>
      </c>
      <c r="C530" s="66">
        <v>4090</v>
      </c>
      <c r="D530" s="65" t="s">
        <v>2139</v>
      </c>
      <c r="E530" s="45" t="s">
        <v>826</v>
      </c>
      <c r="F530" s="46">
        <v>643</v>
      </c>
      <c r="G530" s="47">
        <f>$F530-533</f>
        <v>110</v>
      </c>
      <c r="H530" s="48" t="s">
        <v>1619</v>
      </c>
      <c r="I530" s="49">
        <v>3.4</v>
      </c>
      <c r="J530" s="59" t="s">
        <v>247</v>
      </c>
      <c r="K530" s="50" t="s">
        <v>139</v>
      </c>
      <c r="L530" s="34" t="s">
        <v>1687</v>
      </c>
      <c r="M530" s="36" t="s">
        <v>1049</v>
      </c>
      <c r="N530" s="22"/>
      <c r="O530" s="21"/>
      <c r="P530" s="19">
        <f t="shared" si="41"/>
        <v>0</v>
      </c>
      <c r="Q530" s="19">
        <f t="shared" si="42"/>
        <v>0</v>
      </c>
      <c r="R530" s="19">
        <f t="shared" si="43"/>
        <v>15.000816666666667</v>
      </c>
      <c r="S530" s="19">
        <f t="shared" si="44"/>
        <v>50.865966666666665</v>
      </c>
    </row>
    <row r="531" spans="2:19">
      <c r="B531" s="20">
        <f t="shared" si="40"/>
        <v>529</v>
      </c>
      <c r="C531" s="66">
        <v>4871</v>
      </c>
      <c r="D531" s="65" t="s">
        <v>2138</v>
      </c>
      <c r="E531" s="51" t="s">
        <v>1050</v>
      </c>
      <c r="F531" s="46">
        <v>638</v>
      </c>
      <c r="G531" s="47">
        <f>$F531-528</f>
        <v>110</v>
      </c>
      <c r="H531" s="48" t="s">
        <v>1272</v>
      </c>
      <c r="I531" s="49">
        <v>2.2000000000000002</v>
      </c>
      <c r="J531" s="59" t="s">
        <v>1051</v>
      </c>
      <c r="K531" s="50" t="s">
        <v>48</v>
      </c>
      <c r="L531" s="34" t="s">
        <v>1682</v>
      </c>
      <c r="M531" s="36" t="s">
        <v>1052</v>
      </c>
      <c r="N531" s="22"/>
      <c r="O531" s="21"/>
      <c r="P531" s="19">
        <f t="shared" si="41"/>
        <v>0</v>
      </c>
      <c r="Q531" s="19">
        <f t="shared" si="42"/>
        <v>0</v>
      </c>
      <c r="R531" s="19">
        <f t="shared" si="43"/>
        <v>17.751349999999999</v>
      </c>
      <c r="S531" s="19">
        <f t="shared" si="44"/>
        <v>49.326750000000004</v>
      </c>
    </row>
    <row r="532" spans="2:19">
      <c r="B532" s="20">
        <f t="shared" si="40"/>
        <v>530</v>
      </c>
      <c r="C532" s="66">
        <v>3949</v>
      </c>
      <c r="D532" s="65" t="s">
        <v>2137</v>
      </c>
      <c r="E532" s="45" t="s">
        <v>1053</v>
      </c>
      <c r="F532" s="46">
        <v>632</v>
      </c>
      <c r="G532" s="47">
        <f>$F532-522</f>
        <v>110</v>
      </c>
      <c r="H532" s="48" t="s">
        <v>1620</v>
      </c>
      <c r="I532" s="49">
        <v>1.9</v>
      </c>
      <c r="J532" s="59" t="s">
        <v>1054</v>
      </c>
      <c r="K532" s="50" t="s">
        <v>9</v>
      </c>
      <c r="L532" s="34" t="s">
        <v>1687</v>
      </c>
      <c r="M532" s="36" t="s">
        <v>1055</v>
      </c>
      <c r="N532" s="22"/>
      <c r="O532" s="21"/>
      <c r="P532" s="19">
        <f t="shared" si="41"/>
        <v>0</v>
      </c>
      <c r="Q532" s="19">
        <f t="shared" si="42"/>
        <v>0</v>
      </c>
      <c r="R532" s="19">
        <f t="shared" si="43"/>
        <v>14.481366666666666</v>
      </c>
      <c r="S532" s="19">
        <f t="shared" si="44"/>
        <v>50.782916666666665</v>
      </c>
    </row>
    <row r="533" spans="2:19">
      <c r="B533" s="20">
        <f t="shared" si="40"/>
        <v>531</v>
      </c>
      <c r="C533" s="66">
        <v>4088</v>
      </c>
      <c r="D533" s="65" t="s">
        <v>2136</v>
      </c>
      <c r="E533" s="51" t="s">
        <v>883</v>
      </c>
      <c r="F533" s="46">
        <v>573</v>
      </c>
      <c r="G533" s="47">
        <f>$F533-463</f>
        <v>110</v>
      </c>
      <c r="H533" s="48" t="s">
        <v>1279</v>
      </c>
      <c r="I533" s="49">
        <v>5.2</v>
      </c>
      <c r="J533" s="59" t="s">
        <v>1056</v>
      </c>
      <c r="K533" s="50" t="s">
        <v>159</v>
      </c>
      <c r="L533" s="34" t="s">
        <v>1692</v>
      </c>
      <c r="M533" s="36" t="s">
        <v>1057</v>
      </c>
      <c r="N533" s="22"/>
      <c r="O533" s="21"/>
      <c r="P533" s="19">
        <f t="shared" si="41"/>
        <v>0</v>
      </c>
      <c r="Q533" s="19">
        <f t="shared" si="42"/>
        <v>0</v>
      </c>
      <c r="R533" s="19">
        <f t="shared" si="43"/>
        <v>13.378183333333334</v>
      </c>
      <c r="S533" s="19">
        <f t="shared" si="44"/>
        <v>49.456483333333338</v>
      </c>
    </row>
    <row r="534" spans="2:19">
      <c r="B534" s="20">
        <f t="shared" si="40"/>
        <v>532</v>
      </c>
      <c r="C534" s="66">
        <v>3310</v>
      </c>
      <c r="D534" s="65" t="s">
        <v>2135</v>
      </c>
      <c r="E534" s="45" t="s">
        <v>1058</v>
      </c>
      <c r="F534" s="46">
        <v>569</v>
      </c>
      <c r="G534" s="47">
        <f>$F534-459</f>
        <v>110</v>
      </c>
      <c r="H534" s="48" t="s">
        <v>1272</v>
      </c>
      <c r="I534" s="49">
        <v>1.4</v>
      </c>
      <c r="J534" s="59" t="s">
        <v>1059</v>
      </c>
      <c r="K534" s="50" t="s">
        <v>60</v>
      </c>
      <c r="L534" s="34" t="s">
        <v>1687</v>
      </c>
      <c r="M534" s="36" t="s">
        <v>1060</v>
      </c>
      <c r="N534" s="22"/>
      <c r="O534" s="21"/>
      <c r="P534" s="19">
        <f t="shared" si="41"/>
        <v>0</v>
      </c>
      <c r="Q534" s="19">
        <f t="shared" si="42"/>
        <v>0</v>
      </c>
      <c r="R534" s="19">
        <f t="shared" si="43"/>
        <v>14.985216666666666</v>
      </c>
      <c r="S534" s="19">
        <f t="shared" si="44"/>
        <v>50.69873333333333</v>
      </c>
    </row>
    <row r="535" spans="2:19">
      <c r="B535" s="20">
        <f t="shared" si="40"/>
        <v>533</v>
      </c>
      <c r="C535" s="66">
        <v>4872</v>
      </c>
      <c r="D535" s="65" t="s">
        <v>2134</v>
      </c>
      <c r="E535" s="51" t="s">
        <v>419</v>
      </c>
      <c r="F535" s="46">
        <v>507</v>
      </c>
      <c r="G535" s="47">
        <f>$F535-397</f>
        <v>110</v>
      </c>
      <c r="H535" s="48" t="s">
        <v>1621</v>
      </c>
      <c r="I535" s="49">
        <v>0.8</v>
      </c>
      <c r="J535" s="59" t="s">
        <v>1061</v>
      </c>
      <c r="K535" s="50" t="s">
        <v>333</v>
      </c>
      <c r="L535" s="34" t="s">
        <v>1688</v>
      </c>
      <c r="M535" s="36" t="s">
        <v>1062</v>
      </c>
      <c r="N535" s="22"/>
      <c r="O535" s="21"/>
      <c r="P535" s="19">
        <f t="shared" si="41"/>
        <v>0</v>
      </c>
      <c r="Q535" s="19">
        <f t="shared" si="42"/>
        <v>0</v>
      </c>
      <c r="R535" s="19">
        <f t="shared" si="43"/>
        <v>16.183050000000001</v>
      </c>
      <c r="S535" s="19">
        <f t="shared" si="44"/>
        <v>50.374450000000003</v>
      </c>
    </row>
    <row r="536" spans="2:19">
      <c r="B536" s="20">
        <f t="shared" si="40"/>
        <v>534</v>
      </c>
      <c r="C536" s="66">
        <v>4873</v>
      </c>
      <c r="D536" s="65" t="s">
        <v>2133</v>
      </c>
      <c r="E536" s="51" t="s">
        <v>1063</v>
      </c>
      <c r="F536" s="46">
        <v>502</v>
      </c>
      <c r="G536" s="47">
        <f>$F536-392</f>
        <v>110</v>
      </c>
      <c r="H536" s="48" t="s">
        <v>1300</v>
      </c>
      <c r="I536" s="49">
        <v>1.9</v>
      </c>
      <c r="J536" s="59" t="s">
        <v>165</v>
      </c>
      <c r="K536" s="50" t="s">
        <v>23</v>
      </c>
      <c r="L536" s="34" t="s">
        <v>1683</v>
      </c>
      <c r="M536" s="36" t="s">
        <v>1064</v>
      </c>
      <c r="N536" s="22"/>
      <c r="O536" s="21"/>
      <c r="P536" s="19">
        <f t="shared" si="41"/>
        <v>0</v>
      </c>
      <c r="Q536" s="19">
        <f t="shared" si="42"/>
        <v>0</v>
      </c>
      <c r="R536" s="19">
        <f t="shared" si="43"/>
        <v>18.000016666666667</v>
      </c>
      <c r="S536" s="19">
        <f t="shared" si="44"/>
        <v>49.520249999999997</v>
      </c>
    </row>
    <row r="537" spans="2:19">
      <c r="B537" s="20">
        <f t="shared" si="40"/>
        <v>535</v>
      </c>
      <c r="C537" s="66">
        <v>4672</v>
      </c>
      <c r="D537" s="65" t="s">
        <v>2132</v>
      </c>
      <c r="E537" s="45" t="s">
        <v>1065</v>
      </c>
      <c r="F537" s="46">
        <v>443</v>
      </c>
      <c r="G537" s="47">
        <f>$F537-333</f>
        <v>110</v>
      </c>
      <c r="H537" s="48" t="s">
        <v>1279</v>
      </c>
      <c r="I537" s="49">
        <v>0.5</v>
      </c>
      <c r="J537" s="59" t="s">
        <v>1066</v>
      </c>
      <c r="K537" s="50" t="s">
        <v>232</v>
      </c>
      <c r="L537" s="34" t="s">
        <v>1688</v>
      </c>
      <c r="M537" s="36" t="s">
        <v>1067</v>
      </c>
      <c r="N537" s="22"/>
      <c r="O537" s="21"/>
      <c r="P537" s="19">
        <f t="shared" si="41"/>
        <v>0</v>
      </c>
      <c r="Q537" s="19">
        <f t="shared" si="42"/>
        <v>0</v>
      </c>
      <c r="R537" s="19">
        <f t="shared" si="43"/>
        <v>16.308800000000002</v>
      </c>
      <c r="S537" s="19">
        <f t="shared" si="44"/>
        <v>50.077900000000007</v>
      </c>
    </row>
    <row r="538" spans="2:19">
      <c r="B538" s="20">
        <f t="shared" si="40"/>
        <v>536</v>
      </c>
      <c r="C538" s="66">
        <v>3538</v>
      </c>
      <c r="D538" s="65" t="s">
        <v>2131</v>
      </c>
      <c r="E538" s="45" t="s">
        <v>1219</v>
      </c>
      <c r="F538" s="46">
        <v>407</v>
      </c>
      <c r="G538" s="47">
        <f>$F538-297</f>
        <v>110</v>
      </c>
      <c r="H538" s="48" t="s">
        <v>1666</v>
      </c>
      <c r="I538" s="49">
        <v>1.9</v>
      </c>
      <c r="J538" s="59" t="s">
        <v>415</v>
      </c>
      <c r="K538" s="50" t="s">
        <v>9</v>
      </c>
      <c r="L538" s="34" t="s">
        <v>1681</v>
      </c>
      <c r="M538" s="36" t="s">
        <v>1220</v>
      </c>
      <c r="N538" s="22"/>
      <c r="O538" s="21"/>
      <c r="P538" s="19">
        <f t="shared" si="41"/>
        <v>0</v>
      </c>
      <c r="Q538" s="19">
        <f t="shared" si="42"/>
        <v>0</v>
      </c>
      <c r="R538" s="19">
        <f t="shared" si="43"/>
        <v>13.6332</v>
      </c>
      <c r="S538" s="19">
        <f t="shared" si="44"/>
        <v>50.520516666666666</v>
      </c>
    </row>
    <row r="539" spans="2:19">
      <c r="B539" s="20">
        <f t="shared" si="40"/>
        <v>537</v>
      </c>
      <c r="C539" s="66">
        <v>4874</v>
      </c>
      <c r="D539" s="65" t="s">
        <v>2130</v>
      </c>
      <c r="E539" s="45" t="s">
        <v>1068</v>
      </c>
      <c r="F539" s="46">
        <v>293</v>
      </c>
      <c r="G539" s="47">
        <f>$F539-183</f>
        <v>110</v>
      </c>
      <c r="H539" s="48" t="s">
        <v>1622</v>
      </c>
      <c r="I539" s="49">
        <v>5.7</v>
      </c>
      <c r="J539" s="59" t="s">
        <v>297</v>
      </c>
      <c r="K539" s="50" t="s">
        <v>1069</v>
      </c>
      <c r="L539" s="34" t="s">
        <v>1691</v>
      </c>
      <c r="M539" s="36" t="s">
        <v>1070</v>
      </c>
      <c r="N539" s="22"/>
      <c r="O539" s="21"/>
      <c r="P539" s="19">
        <f t="shared" si="41"/>
        <v>0</v>
      </c>
      <c r="Q539" s="19">
        <f t="shared" si="42"/>
        <v>0</v>
      </c>
      <c r="R539" s="19">
        <f t="shared" si="43"/>
        <v>16.772583333333333</v>
      </c>
      <c r="S539" s="19">
        <f t="shared" si="44"/>
        <v>48.863750000000003</v>
      </c>
    </row>
    <row r="540" spans="2:19">
      <c r="B540" s="20">
        <f t="shared" si="40"/>
        <v>538</v>
      </c>
      <c r="C540" s="66">
        <v>4462</v>
      </c>
      <c r="D540" s="65" t="s">
        <v>2129</v>
      </c>
      <c r="E540" s="51" t="s">
        <v>417</v>
      </c>
      <c r="F540" s="46">
        <v>963</v>
      </c>
      <c r="G540" s="47">
        <f>$F540-854</f>
        <v>109</v>
      </c>
      <c r="H540" s="48" t="s">
        <v>1277</v>
      </c>
      <c r="I540" s="49">
        <v>2.2999999999999998</v>
      </c>
      <c r="J540" s="59" t="s">
        <v>1071</v>
      </c>
      <c r="K540" s="50" t="s">
        <v>6</v>
      </c>
      <c r="L540" s="34" t="s">
        <v>1681</v>
      </c>
      <c r="M540" s="36" t="s">
        <v>1072</v>
      </c>
      <c r="N540" s="22"/>
      <c r="O540" s="21"/>
      <c r="P540" s="19">
        <f t="shared" si="41"/>
        <v>0</v>
      </c>
      <c r="Q540" s="19">
        <f t="shared" si="42"/>
        <v>0</v>
      </c>
      <c r="R540" s="19">
        <f t="shared" si="43"/>
        <v>13.034916666666666</v>
      </c>
      <c r="S540" s="19">
        <f t="shared" si="44"/>
        <v>50.445599999999999</v>
      </c>
    </row>
    <row r="541" spans="2:19">
      <c r="B541" s="20">
        <f t="shared" si="40"/>
        <v>539</v>
      </c>
      <c r="C541" s="66">
        <v>1872</v>
      </c>
      <c r="D541" s="65" t="s">
        <v>2128</v>
      </c>
      <c r="E541" s="51" t="s">
        <v>297</v>
      </c>
      <c r="F541" s="46">
        <v>957</v>
      </c>
      <c r="G541" s="47">
        <f>$F541-848</f>
        <v>109</v>
      </c>
      <c r="H541" s="48" t="s">
        <v>1978</v>
      </c>
      <c r="I541" s="49">
        <v>2.9</v>
      </c>
      <c r="J541" s="59" t="s">
        <v>1073</v>
      </c>
      <c r="K541" s="50" t="s">
        <v>40</v>
      </c>
      <c r="L541" s="34" t="s">
        <v>1686</v>
      </c>
      <c r="M541" s="36" t="s">
        <v>1074</v>
      </c>
      <c r="N541" s="22"/>
      <c r="O541" s="21"/>
      <c r="P541" s="19">
        <f t="shared" si="41"/>
        <v>0</v>
      </c>
      <c r="Q541" s="19">
        <f t="shared" si="42"/>
        <v>0</v>
      </c>
      <c r="R541" s="19">
        <f t="shared" si="43"/>
        <v>17.01155</v>
      </c>
      <c r="S541" s="19">
        <f t="shared" si="44"/>
        <v>50.297466666666665</v>
      </c>
    </row>
    <row r="542" spans="2:19">
      <c r="B542" s="20">
        <f t="shared" si="40"/>
        <v>540</v>
      </c>
      <c r="C542" s="66">
        <v>2723</v>
      </c>
      <c r="D542" s="65" t="s">
        <v>2127</v>
      </c>
      <c r="E542" s="45" t="s">
        <v>972</v>
      </c>
      <c r="F542" s="46">
        <v>912</v>
      </c>
      <c r="G542" s="47">
        <f>$F542-803</f>
        <v>109</v>
      </c>
      <c r="H542" s="48" t="s">
        <v>1301</v>
      </c>
      <c r="I542" s="49">
        <v>10.1</v>
      </c>
      <c r="J542" s="59" t="s">
        <v>195</v>
      </c>
      <c r="K542" s="50" t="s">
        <v>48</v>
      </c>
      <c r="L542" s="34" t="s">
        <v>1682</v>
      </c>
      <c r="M542" s="36" t="s">
        <v>1075</v>
      </c>
      <c r="N542" s="22"/>
      <c r="O542" s="21"/>
      <c r="P542" s="19">
        <f t="shared" si="41"/>
        <v>0</v>
      </c>
      <c r="Q542" s="19">
        <f t="shared" si="42"/>
        <v>0</v>
      </c>
      <c r="R542" s="19">
        <f t="shared" si="43"/>
        <v>18.190566666666665</v>
      </c>
      <c r="S542" s="19">
        <f t="shared" si="44"/>
        <v>49.386866666666663</v>
      </c>
    </row>
    <row r="543" spans="2:19">
      <c r="B543" s="20">
        <f t="shared" si="40"/>
        <v>541</v>
      </c>
      <c r="C543" s="66">
        <v>3478</v>
      </c>
      <c r="D543" s="65" t="s">
        <v>2126</v>
      </c>
      <c r="E543" s="45" t="s">
        <v>1110</v>
      </c>
      <c r="F543" s="46">
        <v>867</v>
      </c>
      <c r="G543" s="47">
        <f>$F543-758</f>
        <v>109</v>
      </c>
      <c r="H543" s="48" t="s">
        <v>1632</v>
      </c>
      <c r="I543" s="49">
        <v>2.2999999999999998</v>
      </c>
      <c r="J543" s="59" t="s">
        <v>240</v>
      </c>
      <c r="K543" s="50" t="s">
        <v>242</v>
      </c>
      <c r="L543" s="34" t="s">
        <v>1693</v>
      </c>
      <c r="M543" s="36" t="s">
        <v>2125</v>
      </c>
      <c r="N543" s="22"/>
      <c r="O543" s="21"/>
      <c r="P543" s="19">
        <f t="shared" si="41"/>
        <v>0</v>
      </c>
      <c r="Q543" s="19">
        <f t="shared" si="42"/>
        <v>0</v>
      </c>
      <c r="R543" s="19">
        <f t="shared" si="43"/>
        <v>14.607966666666666</v>
      </c>
      <c r="S543" s="19">
        <f t="shared" si="44"/>
        <v>48.756616666666666</v>
      </c>
    </row>
    <row r="544" spans="2:19">
      <c r="B544" s="20">
        <f t="shared" si="40"/>
        <v>542</v>
      </c>
      <c r="C544" s="66">
        <v>4875</v>
      </c>
      <c r="D544" s="65" t="s">
        <v>2124</v>
      </c>
      <c r="E544" s="51" t="s">
        <v>1076</v>
      </c>
      <c r="F544" s="46">
        <v>867</v>
      </c>
      <c r="G544" s="47">
        <f>$F544-758</f>
        <v>109</v>
      </c>
      <c r="H544" s="48" t="s">
        <v>1623</v>
      </c>
      <c r="I544" s="49">
        <v>2</v>
      </c>
      <c r="J544" s="59" t="s">
        <v>109</v>
      </c>
      <c r="K544" s="50" t="s">
        <v>31</v>
      </c>
      <c r="L544" s="34" t="s">
        <v>1693</v>
      </c>
      <c r="M544" s="36" t="s">
        <v>1077</v>
      </c>
      <c r="N544" s="22"/>
      <c r="O544" s="21"/>
      <c r="P544" s="19">
        <f t="shared" si="41"/>
        <v>0</v>
      </c>
      <c r="Q544" s="19">
        <f t="shared" si="42"/>
        <v>0</v>
      </c>
      <c r="R544" s="19">
        <f t="shared" si="43"/>
        <v>14.054666666666668</v>
      </c>
      <c r="S544" s="19">
        <f t="shared" si="44"/>
        <v>48.9758</v>
      </c>
    </row>
    <row r="545" spans="2:19">
      <c r="B545" s="20">
        <f t="shared" si="40"/>
        <v>543</v>
      </c>
      <c r="C545" s="66">
        <v>5013</v>
      </c>
      <c r="D545" s="65" t="s">
        <v>2123</v>
      </c>
      <c r="E545" s="51" t="s">
        <v>1720</v>
      </c>
      <c r="F545" s="46">
        <v>690</v>
      </c>
      <c r="G545" s="47">
        <v>109</v>
      </c>
      <c r="H545" s="48" t="s">
        <v>1279</v>
      </c>
      <c r="I545" s="49">
        <v>3</v>
      </c>
      <c r="J545" s="59" t="s">
        <v>601</v>
      </c>
      <c r="K545" s="50" t="s">
        <v>64</v>
      </c>
      <c r="L545" s="34" t="s">
        <v>1688</v>
      </c>
      <c r="M545" s="36" t="s">
        <v>1730</v>
      </c>
      <c r="N545" s="22"/>
      <c r="O545" s="21"/>
      <c r="P545" s="19">
        <f t="shared" si="41"/>
        <v>0</v>
      </c>
      <c r="Q545" s="19">
        <f t="shared" si="42"/>
        <v>0</v>
      </c>
      <c r="R545" s="19">
        <f t="shared" si="43"/>
        <v>16.220783333333333</v>
      </c>
      <c r="S545" s="19">
        <f t="shared" si="44"/>
        <v>50.586516666666668</v>
      </c>
    </row>
    <row r="546" spans="2:19">
      <c r="B546" s="20">
        <f t="shared" si="40"/>
        <v>544</v>
      </c>
      <c r="C546" s="66">
        <v>3590</v>
      </c>
      <c r="D546" s="65" t="s">
        <v>2122</v>
      </c>
      <c r="E546" s="45" t="s">
        <v>1078</v>
      </c>
      <c r="F546" s="46">
        <v>507</v>
      </c>
      <c r="G546" s="47">
        <f>$F546-398</f>
        <v>109</v>
      </c>
      <c r="H546" s="48" t="s">
        <v>1274</v>
      </c>
      <c r="I546" s="49">
        <v>4.8</v>
      </c>
      <c r="J546" s="59" t="s">
        <v>1079</v>
      </c>
      <c r="K546" s="50" t="s">
        <v>60</v>
      </c>
      <c r="L546" s="34" t="s">
        <v>1687</v>
      </c>
      <c r="M546" s="36" t="s">
        <v>1080</v>
      </c>
      <c r="N546" s="22"/>
      <c r="O546" s="21"/>
      <c r="P546" s="19">
        <f t="shared" si="41"/>
        <v>0</v>
      </c>
      <c r="Q546" s="19">
        <f t="shared" si="42"/>
        <v>0</v>
      </c>
      <c r="R546" s="19">
        <f t="shared" si="43"/>
        <v>14.848866666666668</v>
      </c>
      <c r="S546" s="19">
        <f t="shared" si="44"/>
        <v>50.732333333333337</v>
      </c>
    </row>
    <row r="547" spans="2:19">
      <c r="B547" s="20">
        <f t="shared" si="40"/>
        <v>545</v>
      </c>
      <c r="C547" s="66">
        <v>4876</v>
      </c>
      <c r="D547" s="65" t="s">
        <v>2121</v>
      </c>
      <c r="E547" s="45" t="s">
        <v>1081</v>
      </c>
      <c r="F547" s="46">
        <v>502</v>
      </c>
      <c r="G547" s="47">
        <f>$F547-393</f>
        <v>109</v>
      </c>
      <c r="H547" s="48" t="s">
        <v>1624</v>
      </c>
      <c r="I547" s="49">
        <v>3.8</v>
      </c>
      <c r="J547" s="59" t="s">
        <v>972</v>
      </c>
      <c r="K547" s="50" t="s">
        <v>379</v>
      </c>
      <c r="L547" s="34" t="s">
        <v>1681</v>
      </c>
      <c r="M547" s="36" t="s">
        <v>1082</v>
      </c>
      <c r="N547" s="22"/>
      <c r="O547" s="21"/>
      <c r="P547" s="19">
        <f t="shared" si="41"/>
        <v>0</v>
      </c>
      <c r="Q547" s="19">
        <f t="shared" si="42"/>
        <v>0</v>
      </c>
      <c r="R547" s="19">
        <f t="shared" si="43"/>
        <v>14.324</v>
      </c>
      <c r="S547" s="19">
        <f t="shared" si="44"/>
        <v>51.005983333333333</v>
      </c>
    </row>
    <row r="548" spans="2:19">
      <c r="B548" s="20">
        <f t="shared" si="40"/>
        <v>546</v>
      </c>
      <c r="C548" s="66">
        <v>4877</v>
      </c>
      <c r="D548" s="65" t="s">
        <v>2120</v>
      </c>
      <c r="E548" s="45" t="s">
        <v>1083</v>
      </c>
      <c r="F548" s="46">
        <v>487</v>
      </c>
      <c r="G548" s="47">
        <f>$F548-378</f>
        <v>109</v>
      </c>
      <c r="H548" s="48" t="s">
        <v>2781</v>
      </c>
      <c r="I548" s="49">
        <v>1.9</v>
      </c>
      <c r="J548" s="59" t="s">
        <v>1084</v>
      </c>
      <c r="K548" s="50" t="s">
        <v>889</v>
      </c>
      <c r="L548" s="34" t="s">
        <v>1687</v>
      </c>
      <c r="M548" s="36" t="s">
        <v>1085</v>
      </c>
      <c r="N548" s="22"/>
      <c r="O548" s="21"/>
      <c r="P548" s="19">
        <f t="shared" si="41"/>
        <v>0</v>
      </c>
      <c r="Q548" s="19">
        <f t="shared" si="42"/>
        <v>0</v>
      </c>
      <c r="R548" s="19">
        <f t="shared" si="43"/>
        <v>15.167283333333332</v>
      </c>
      <c r="S548" s="19">
        <f t="shared" si="44"/>
        <v>50.89425</v>
      </c>
    </row>
    <row r="549" spans="2:19">
      <c r="B549" s="20">
        <f t="shared" si="40"/>
        <v>547</v>
      </c>
      <c r="C549" s="66">
        <v>4574</v>
      </c>
      <c r="D549" s="65" t="s">
        <v>2119</v>
      </c>
      <c r="E549" s="45" t="s">
        <v>1086</v>
      </c>
      <c r="F549" s="46">
        <v>482</v>
      </c>
      <c r="G549" s="47">
        <f>$F549-373</f>
        <v>109</v>
      </c>
      <c r="H549" s="48" t="s">
        <v>1625</v>
      </c>
      <c r="I549" s="49">
        <v>1</v>
      </c>
      <c r="J549" s="59" t="s">
        <v>209</v>
      </c>
      <c r="K549" s="50" t="s">
        <v>9</v>
      </c>
      <c r="L549" s="34" t="s">
        <v>1681</v>
      </c>
      <c r="M549" s="36" t="s">
        <v>1087</v>
      </c>
      <c r="N549" s="22"/>
      <c r="O549" s="21"/>
      <c r="P549" s="19">
        <f t="shared" si="41"/>
        <v>0</v>
      </c>
      <c r="Q549" s="19">
        <f t="shared" si="42"/>
        <v>0</v>
      </c>
      <c r="R549" s="19">
        <f t="shared" si="43"/>
        <v>13.8208</v>
      </c>
      <c r="S549" s="19">
        <f t="shared" si="44"/>
        <v>50.41728333333333</v>
      </c>
    </row>
    <row r="550" spans="2:19">
      <c r="B550" s="20">
        <f t="shared" si="40"/>
        <v>548</v>
      </c>
      <c r="C550" s="66">
        <v>84</v>
      </c>
      <c r="D550" s="65" t="s">
        <v>2118</v>
      </c>
      <c r="E550" s="45" t="s">
        <v>1745</v>
      </c>
      <c r="F550" s="46">
        <v>1321</v>
      </c>
      <c r="G550" s="47">
        <f>$F550-1213</f>
        <v>108</v>
      </c>
      <c r="H550" s="48" t="s">
        <v>1862</v>
      </c>
      <c r="I550" s="49">
        <v>3.2</v>
      </c>
      <c r="J550" s="59" t="s">
        <v>1738</v>
      </c>
      <c r="K550" s="50" t="s">
        <v>1738</v>
      </c>
      <c r="L550" s="34" t="s">
        <v>1686</v>
      </c>
      <c r="M550" s="36" t="s">
        <v>1965</v>
      </c>
      <c r="N550" s="22"/>
      <c r="O550" s="21"/>
      <c r="P550" s="19">
        <f t="shared" si="41"/>
        <v>0</v>
      </c>
      <c r="Q550" s="19">
        <f t="shared" si="42"/>
        <v>0</v>
      </c>
      <c r="R550" s="19">
        <f t="shared" si="43"/>
        <v>16.863283333333335</v>
      </c>
      <c r="S550" s="19">
        <f t="shared" si="44"/>
        <v>50.173833333333334</v>
      </c>
    </row>
    <row r="551" spans="2:19">
      <c r="B551" s="20">
        <f t="shared" si="40"/>
        <v>549</v>
      </c>
      <c r="C551" s="66">
        <v>211</v>
      </c>
      <c r="D551" s="65" t="s">
        <v>2117</v>
      </c>
      <c r="E551" s="45" t="s">
        <v>1763</v>
      </c>
      <c r="F551" s="46">
        <v>1115</v>
      </c>
      <c r="G551" s="47">
        <f>$F551-1007</f>
        <v>108</v>
      </c>
      <c r="H551" s="48" t="s">
        <v>1863</v>
      </c>
      <c r="I551" s="49">
        <v>3.5</v>
      </c>
      <c r="J551" s="59" t="s">
        <v>1750</v>
      </c>
      <c r="K551" s="50" t="s">
        <v>6</v>
      </c>
      <c r="L551" s="34" t="s">
        <v>1685</v>
      </c>
      <c r="M551" s="36" t="s">
        <v>2116</v>
      </c>
      <c r="N551" s="22"/>
      <c r="O551" s="21"/>
      <c r="P551" s="19">
        <f t="shared" si="41"/>
        <v>0</v>
      </c>
      <c r="Q551" s="19">
        <f t="shared" si="42"/>
        <v>0</v>
      </c>
      <c r="R551" s="19">
        <f t="shared" si="43"/>
        <v>12.889283333333333</v>
      </c>
      <c r="S551" s="19">
        <f t="shared" si="44"/>
        <v>50.400983333333329</v>
      </c>
    </row>
    <row r="552" spans="2:19">
      <c r="B552" s="20">
        <f t="shared" si="40"/>
        <v>550</v>
      </c>
      <c r="C552" s="66">
        <v>4450</v>
      </c>
      <c r="D552" s="65" t="s">
        <v>2115</v>
      </c>
      <c r="E552" s="51" t="s">
        <v>143</v>
      </c>
      <c r="F552" s="46">
        <v>956</v>
      </c>
      <c r="G552" s="47">
        <f>$F552-848</f>
        <v>108</v>
      </c>
      <c r="H552" s="48" t="s">
        <v>1302</v>
      </c>
      <c r="I552" s="49">
        <v>4.0999999999999996</v>
      </c>
      <c r="J552" s="59" t="s">
        <v>193</v>
      </c>
      <c r="K552" s="50" t="s">
        <v>31</v>
      </c>
      <c r="L552" s="34" t="s">
        <v>1693</v>
      </c>
      <c r="M552" s="36" t="s">
        <v>1088</v>
      </c>
      <c r="N552" s="22"/>
      <c r="O552" s="21"/>
      <c r="P552" s="19">
        <f t="shared" si="41"/>
        <v>0</v>
      </c>
      <c r="Q552" s="19">
        <f t="shared" si="42"/>
        <v>0</v>
      </c>
      <c r="R552" s="19">
        <f t="shared" si="43"/>
        <v>14.243233333333333</v>
      </c>
      <c r="S552" s="19">
        <f t="shared" si="44"/>
        <v>48.692416666666666</v>
      </c>
    </row>
    <row r="553" spans="2:19">
      <c r="B553" s="20">
        <f t="shared" si="40"/>
        <v>551</v>
      </c>
      <c r="C553" s="66">
        <v>4867</v>
      </c>
      <c r="D553" s="65" t="s">
        <v>2114</v>
      </c>
      <c r="E553" s="51" t="s">
        <v>5</v>
      </c>
      <c r="F553" s="46">
        <v>886</v>
      </c>
      <c r="G553" s="47">
        <f>$F553-778</f>
        <v>108</v>
      </c>
      <c r="H553" s="48" t="s">
        <v>1616</v>
      </c>
      <c r="I553" s="49">
        <v>2</v>
      </c>
      <c r="J553" s="59" t="s">
        <v>121</v>
      </c>
      <c r="K553" s="50" t="s">
        <v>123</v>
      </c>
      <c r="L553" s="34" t="s">
        <v>1686</v>
      </c>
      <c r="M553" s="36" t="s">
        <v>2113</v>
      </c>
      <c r="N553" s="22"/>
      <c r="O553" s="21"/>
      <c r="P553" s="19">
        <f t="shared" si="41"/>
        <v>0</v>
      </c>
      <c r="Q553" s="19">
        <f t="shared" si="42"/>
        <v>0</v>
      </c>
      <c r="R553" s="19">
        <f t="shared" si="43"/>
        <v>17.355783333333335</v>
      </c>
      <c r="S553" s="19">
        <f t="shared" si="44"/>
        <v>50.206133333333334</v>
      </c>
    </row>
    <row r="554" spans="2:19">
      <c r="B554" s="20">
        <f t="shared" si="40"/>
        <v>552</v>
      </c>
      <c r="C554" s="66">
        <v>2719</v>
      </c>
      <c r="D554" s="65" t="s">
        <v>2112</v>
      </c>
      <c r="E554" s="45" t="s">
        <v>730</v>
      </c>
      <c r="F554" s="46">
        <v>761</v>
      </c>
      <c r="G554" s="47">
        <f>$F554-653</f>
        <v>108</v>
      </c>
      <c r="H554" s="48" t="s">
        <v>1626</v>
      </c>
      <c r="I554" s="49">
        <v>8.4</v>
      </c>
      <c r="J554" s="59" t="s">
        <v>549</v>
      </c>
      <c r="K554" s="50" t="s">
        <v>550</v>
      </c>
      <c r="L554" s="34" t="s">
        <v>1690</v>
      </c>
      <c r="M554" s="36" t="s">
        <v>1089</v>
      </c>
      <c r="N554" s="22"/>
      <c r="O554" s="21"/>
      <c r="P554" s="19">
        <f t="shared" si="41"/>
        <v>0</v>
      </c>
      <c r="Q554" s="19">
        <f t="shared" si="42"/>
        <v>0</v>
      </c>
      <c r="R554" s="19">
        <f t="shared" si="43"/>
        <v>15.436466666666666</v>
      </c>
      <c r="S554" s="19">
        <f t="shared" si="44"/>
        <v>49.376750000000001</v>
      </c>
    </row>
    <row r="555" spans="2:19">
      <c r="B555" s="20">
        <f t="shared" si="40"/>
        <v>553</v>
      </c>
      <c r="C555" s="66">
        <v>1692</v>
      </c>
      <c r="D555" s="65" t="s">
        <v>2111</v>
      </c>
      <c r="E555" s="45" t="s">
        <v>436</v>
      </c>
      <c r="F555" s="46">
        <v>758</v>
      </c>
      <c r="G555" s="47">
        <f>$F555-650</f>
        <v>108</v>
      </c>
      <c r="H555" s="48" t="s">
        <v>1627</v>
      </c>
      <c r="I555" s="49">
        <v>8.6</v>
      </c>
      <c r="J555" s="59" t="s">
        <v>1090</v>
      </c>
      <c r="K555" s="50" t="s">
        <v>1091</v>
      </c>
      <c r="L555" s="34" t="s">
        <v>1685</v>
      </c>
      <c r="M555" s="36" t="s">
        <v>1092</v>
      </c>
      <c r="N555" s="22"/>
      <c r="O555" s="21"/>
      <c r="P555" s="19">
        <f t="shared" si="41"/>
        <v>0</v>
      </c>
      <c r="Q555" s="19">
        <f t="shared" si="42"/>
        <v>0</v>
      </c>
      <c r="R555" s="19">
        <f t="shared" si="43"/>
        <v>12.201766666666666</v>
      </c>
      <c r="S555" s="19">
        <f t="shared" si="44"/>
        <v>50.233499999999999</v>
      </c>
    </row>
    <row r="556" spans="2:19">
      <c r="B556" s="20">
        <f t="shared" si="40"/>
        <v>554</v>
      </c>
      <c r="C556" s="66">
        <v>4879</v>
      </c>
      <c r="D556" s="65" t="s">
        <v>2110</v>
      </c>
      <c r="E556" s="45" t="s">
        <v>1093</v>
      </c>
      <c r="F556" s="46">
        <v>741</v>
      </c>
      <c r="G556" s="47">
        <f>$F556-633</f>
        <v>108</v>
      </c>
      <c r="H556" s="48" t="s">
        <v>1298</v>
      </c>
      <c r="I556" s="49">
        <v>1.6</v>
      </c>
      <c r="J556" s="59" t="s">
        <v>558</v>
      </c>
      <c r="K556" s="50" t="s">
        <v>48</v>
      </c>
      <c r="L556" s="34" t="s">
        <v>1682</v>
      </c>
      <c r="M556" s="36" t="s">
        <v>1094</v>
      </c>
      <c r="N556" s="22"/>
      <c r="O556" s="21"/>
      <c r="P556" s="19">
        <f t="shared" si="41"/>
        <v>0</v>
      </c>
      <c r="Q556" s="19">
        <f t="shared" si="42"/>
        <v>0</v>
      </c>
      <c r="R556" s="19">
        <f t="shared" si="43"/>
        <v>17.795200000000001</v>
      </c>
      <c r="S556" s="19">
        <f t="shared" si="44"/>
        <v>49.384999999999998</v>
      </c>
    </row>
    <row r="557" spans="2:19">
      <c r="B557" s="20">
        <f t="shared" si="40"/>
        <v>555</v>
      </c>
      <c r="C557" s="66">
        <v>4880</v>
      </c>
      <c r="D557" s="65" t="s">
        <v>2109</v>
      </c>
      <c r="E557" s="51" t="s">
        <v>1095</v>
      </c>
      <c r="F557" s="46">
        <v>626</v>
      </c>
      <c r="G557" s="47">
        <f>$F557-518</f>
        <v>108</v>
      </c>
      <c r="H557" s="48" t="s">
        <v>1628</v>
      </c>
      <c r="I557" s="49">
        <v>2.7</v>
      </c>
      <c r="J557" s="59" t="s">
        <v>1096</v>
      </c>
      <c r="K557" s="50" t="s">
        <v>249</v>
      </c>
      <c r="L557" s="34" t="s">
        <v>1686</v>
      </c>
      <c r="M557" s="36" t="s">
        <v>1097</v>
      </c>
      <c r="N557" s="22"/>
      <c r="O557" s="21"/>
      <c r="P557" s="19">
        <f t="shared" si="41"/>
        <v>0</v>
      </c>
      <c r="Q557" s="19">
        <f t="shared" si="42"/>
        <v>0</v>
      </c>
      <c r="R557" s="19">
        <f t="shared" si="43"/>
        <v>16.807633333333335</v>
      </c>
      <c r="S557" s="19">
        <f t="shared" si="44"/>
        <v>49.972450000000002</v>
      </c>
    </row>
    <row r="558" spans="2:19">
      <c r="B558" s="20">
        <f t="shared" si="40"/>
        <v>556</v>
      </c>
      <c r="C558" s="66">
        <v>4459</v>
      </c>
      <c r="D558" s="65" t="s">
        <v>2108</v>
      </c>
      <c r="E558" s="45" t="s">
        <v>764</v>
      </c>
      <c r="F558" s="46">
        <v>583</v>
      </c>
      <c r="G558" s="47">
        <f>$F558-475</f>
        <v>108</v>
      </c>
      <c r="H558" s="48" t="s">
        <v>1303</v>
      </c>
      <c r="I558" s="49">
        <v>17.5</v>
      </c>
      <c r="J558" s="59" t="s">
        <v>1098</v>
      </c>
      <c r="K558" s="50" t="s">
        <v>1099</v>
      </c>
      <c r="L558" s="34" t="s">
        <v>1693</v>
      </c>
      <c r="M558" s="36" t="s">
        <v>1100</v>
      </c>
      <c r="N558" s="22"/>
      <c r="O558" s="21"/>
      <c r="P558" s="19">
        <f t="shared" si="41"/>
        <v>0</v>
      </c>
      <c r="Q558" s="19">
        <f t="shared" si="42"/>
        <v>0</v>
      </c>
      <c r="R558" s="19">
        <f t="shared" si="43"/>
        <v>14.560933333333335</v>
      </c>
      <c r="S558" s="19">
        <f t="shared" si="44"/>
        <v>49.002249999999997</v>
      </c>
    </row>
    <row r="559" spans="2:19">
      <c r="B559" s="20">
        <f t="shared" si="40"/>
        <v>557</v>
      </c>
      <c r="C559" s="66">
        <v>4881</v>
      </c>
      <c r="D559" s="65" t="s">
        <v>2107</v>
      </c>
      <c r="E559" s="45" t="s">
        <v>1101</v>
      </c>
      <c r="F559" s="46">
        <v>534</v>
      </c>
      <c r="G559" s="47">
        <f>$F559-426</f>
        <v>108</v>
      </c>
      <c r="H559" s="48" t="s">
        <v>1629</v>
      </c>
      <c r="I559" s="49">
        <v>11.1</v>
      </c>
      <c r="J559" s="59" t="s">
        <v>1102</v>
      </c>
      <c r="K559" s="50" t="s">
        <v>304</v>
      </c>
      <c r="L559" s="34" t="s">
        <v>1689</v>
      </c>
      <c r="M559" s="36" t="s">
        <v>1103</v>
      </c>
      <c r="N559" s="22"/>
      <c r="O559" s="21"/>
      <c r="P559" s="19">
        <f t="shared" si="41"/>
        <v>0</v>
      </c>
      <c r="Q559" s="19">
        <f t="shared" si="42"/>
        <v>0</v>
      </c>
      <c r="R559" s="19">
        <f t="shared" si="43"/>
        <v>14.56865</v>
      </c>
      <c r="S559" s="19">
        <f t="shared" si="44"/>
        <v>49.769183333333331</v>
      </c>
    </row>
    <row r="560" spans="2:19">
      <c r="B560" s="20">
        <f t="shared" si="40"/>
        <v>558</v>
      </c>
      <c r="C560" s="66">
        <v>4142</v>
      </c>
      <c r="D560" s="65" t="s">
        <v>2106</v>
      </c>
      <c r="E560" s="45" t="s">
        <v>1204</v>
      </c>
      <c r="F560" s="46">
        <v>456</v>
      </c>
      <c r="G560" s="47">
        <f>$F560-348</f>
        <v>108</v>
      </c>
      <c r="H560" s="48" t="s">
        <v>1284</v>
      </c>
      <c r="I560" s="49">
        <v>1.7</v>
      </c>
      <c r="J560" s="59" t="s">
        <v>1205</v>
      </c>
      <c r="K560" s="50" t="s">
        <v>9</v>
      </c>
      <c r="L560" s="34" t="s">
        <v>1681</v>
      </c>
      <c r="M560" s="36" t="s">
        <v>2105</v>
      </c>
      <c r="N560" s="22"/>
      <c r="O560" s="21"/>
      <c r="P560" s="19">
        <f t="shared" si="41"/>
        <v>0</v>
      </c>
      <c r="Q560" s="19">
        <f t="shared" si="42"/>
        <v>0</v>
      </c>
      <c r="R560" s="19">
        <f t="shared" si="43"/>
        <v>14.18995</v>
      </c>
      <c r="S560" s="19">
        <f t="shared" si="44"/>
        <v>50.59236666666667</v>
      </c>
    </row>
    <row r="561" spans="2:19">
      <c r="B561" s="20">
        <f t="shared" si="40"/>
        <v>559</v>
      </c>
      <c r="C561" s="66">
        <v>4882</v>
      </c>
      <c r="D561" s="65" t="s">
        <v>2104</v>
      </c>
      <c r="E561" s="51" t="s">
        <v>1104</v>
      </c>
      <c r="F561" s="46">
        <v>391</v>
      </c>
      <c r="G561" s="47">
        <f>$F561-283</f>
        <v>108</v>
      </c>
      <c r="H561" s="48" t="s">
        <v>1630</v>
      </c>
      <c r="I561" s="49">
        <v>1.3</v>
      </c>
      <c r="J561" s="59" t="s">
        <v>720</v>
      </c>
      <c r="K561" s="50" t="s">
        <v>74</v>
      </c>
      <c r="L561" s="34" t="s">
        <v>1681</v>
      </c>
      <c r="M561" s="36" t="s">
        <v>1105</v>
      </c>
      <c r="N561" s="22"/>
      <c r="O561" s="21"/>
      <c r="P561" s="19">
        <f t="shared" si="41"/>
        <v>0</v>
      </c>
      <c r="Q561" s="19">
        <f t="shared" si="42"/>
        <v>0</v>
      </c>
      <c r="R561" s="19">
        <f t="shared" si="43"/>
        <v>14.34825</v>
      </c>
      <c r="S561" s="19">
        <f t="shared" si="44"/>
        <v>50.858716666666666</v>
      </c>
    </row>
    <row r="562" spans="2:19">
      <c r="B562" s="20">
        <f t="shared" si="40"/>
        <v>560</v>
      </c>
      <c r="C562" s="66">
        <v>4883</v>
      </c>
      <c r="D562" s="65" t="s">
        <v>2103</v>
      </c>
      <c r="E562" s="51" t="s">
        <v>561</v>
      </c>
      <c r="F562" s="46">
        <v>362</v>
      </c>
      <c r="G562" s="47">
        <f>$F562-254</f>
        <v>108</v>
      </c>
      <c r="H562" s="48" t="s">
        <v>1283</v>
      </c>
      <c r="I562" s="49">
        <v>1.7</v>
      </c>
      <c r="J562" s="59" t="s">
        <v>326</v>
      </c>
      <c r="K562" s="50" t="s">
        <v>9</v>
      </c>
      <c r="L562" s="34" t="s">
        <v>1681</v>
      </c>
      <c r="M562" s="36" t="s">
        <v>1106</v>
      </c>
      <c r="N562" s="22"/>
      <c r="O562" s="21"/>
      <c r="P562" s="19">
        <f t="shared" si="41"/>
        <v>0</v>
      </c>
      <c r="Q562" s="19">
        <f t="shared" si="42"/>
        <v>0</v>
      </c>
      <c r="R562" s="19">
        <f t="shared" si="43"/>
        <v>14.062966666666668</v>
      </c>
      <c r="S562" s="19">
        <f t="shared" si="44"/>
        <v>50.552683333333327</v>
      </c>
    </row>
    <row r="563" spans="2:19">
      <c r="B563" s="20">
        <f t="shared" si="40"/>
        <v>561</v>
      </c>
      <c r="C563" s="66">
        <v>3365</v>
      </c>
      <c r="D563" s="65" t="s">
        <v>2102</v>
      </c>
      <c r="E563" s="45" t="s">
        <v>1107</v>
      </c>
      <c r="F563" s="46">
        <v>351</v>
      </c>
      <c r="G563" s="47">
        <f>$F563-243</f>
        <v>108</v>
      </c>
      <c r="H563" s="48" t="s">
        <v>1631</v>
      </c>
      <c r="I563" s="49">
        <v>3.9</v>
      </c>
      <c r="J563" s="59" t="s">
        <v>1108</v>
      </c>
      <c r="K563" s="50" t="s">
        <v>219</v>
      </c>
      <c r="L563" s="34" t="s">
        <v>1689</v>
      </c>
      <c r="M563" s="36" t="s">
        <v>1109</v>
      </c>
      <c r="N563" s="22"/>
      <c r="O563" s="21"/>
      <c r="P563" s="19">
        <f t="shared" si="41"/>
        <v>0</v>
      </c>
      <c r="Q563" s="19">
        <f t="shared" si="42"/>
        <v>0</v>
      </c>
      <c r="R563" s="19">
        <f t="shared" si="43"/>
        <v>14.985483333333333</v>
      </c>
      <c r="S563" s="19">
        <f t="shared" si="44"/>
        <v>50.550749999999994</v>
      </c>
    </row>
    <row r="564" spans="2:19">
      <c r="B564" s="20">
        <f t="shared" si="40"/>
        <v>562</v>
      </c>
      <c r="C564" s="66">
        <v>4377</v>
      </c>
      <c r="D564" s="65" t="s">
        <v>2101</v>
      </c>
      <c r="E564" s="45" t="s">
        <v>1111</v>
      </c>
      <c r="F564" s="46">
        <v>806</v>
      </c>
      <c r="G564" s="47">
        <f>$F564-699</f>
        <v>107</v>
      </c>
      <c r="H564" s="48" t="s">
        <v>1633</v>
      </c>
      <c r="I564" s="49">
        <v>3.2</v>
      </c>
      <c r="J564" s="59" t="s">
        <v>1112</v>
      </c>
      <c r="K564" s="50" t="s">
        <v>81</v>
      </c>
      <c r="L564" s="34" t="s">
        <v>1690</v>
      </c>
      <c r="M564" s="36" t="s">
        <v>1113</v>
      </c>
      <c r="N564" s="22"/>
      <c r="O564" s="21"/>
      <c r="P564" s="19">
        <f t="shared" si="41"/>
        <v>0</v>
      </c>
      <c r="Q564" s="19">
        <f t="shared" si="42"/>
        <v>0</v>
      </c>
      <c r="R564" s="19">
        <f t="shared" si="43"/>
        <v>15.948183333333333</v>
      </c>
      <c r="S564" s="19">
        <f t="shared" si="44"/>
        <v>49.666533333333334</v>
      </c>
    </row>
    <row r="565" spans="2:19">
      <c r="B565" s="20">
        <f t="shared" si="40"/>
        <v>563</v>
      </c>
      <c r="C565" s="66">
        <v>4405</v>
      </c>
      <c r="D565" s="65" t="s">
        <v>2100</v>
      </c>
      <c r="E565" s="51" t="s">
        <v>329</v>
      </c>
      <c r="F565" s="46">
        <v>724</v>
      </c>
      <c r="G565" s="47">
        <f>$F565-617</f>
        <v>107</v>
      </c>
      <c r="H565" s="48" t="s">
        <v>1272</v>
      </c>
      <c r="I565" s="49">
        <v>12</v>
      </c>
      <c r="J565" s="59" t="s">
        <v>1046</v>
      </c>
      <c r="K565" s="50" t="s">
        <v>550</v>
      </c>
      <c r="L565" s="34" t="s">
        <v>1693</v>
      </c>
      <c r="M565" s="36" t="s">
        <v>1114</v>
      </c>
      <c r="N565" s="22"/>
      <c r="O565" s="21"/>
      <c r="P565" s="19">
        <f t="shared" si="41"/>
        <v>0</v>
      </c>
      <c r="Q565" s="19">
        <f t="shared" si="42"/>
        <v>0</v>
      </c>
      <c r="R565" s="19">
        <f t="shared" si="43"/>
        <v>14.831433333333333</v>
      </c>
      <c r="S565" s="19">
        <f t="shared" si="44"/>
        <v>49.464516666666668</v>
      </c>
    </row>
    <row r="566" spans="2:19">
      <c r="B566" s="20">
        <f t="shared" si="40"/>
        <v>564</v>
      </c>
      <c r="C566" s="66">
        <v>3903</v>
      </c>
      <c r="D566" s="65" t="s">
        <v>2099</v>
      </c>
      <c r="E566" s="51" t="s">
        <v>1115</v>
      </c>
      <c r="F566" s="46">
        <v>674</v>
      </c>
      <c r="G566" s="47">
        <f>$F566-567</f>
        <v>107</v>
      </c>
      <c r="H566" s="48" t="s">
        <v>1634</v>
      </c>
      <c r="I566" s="49">
        <v>3.2</v>
      </c>
      <c r="J566" s="59" t="s">
        <v>199</v>
      </c>
      <c r="K566" s="50" t="s">
        <v>9</v>
      </c>
      <c r="L566" s="34" t="s">
        <v>1681</v>
      </c>
      <c r="M566" s="36" t="s">
        <v>1116</v>
      </c>
      <c r="N566" s="22"/>
      <c r="O566" s="21"/>
      <c r="P566" s="19">
        <f t="shared" si="41"/>
        <v>0</v>
      </c>
      <c r="Q566" s="19">
        <f t="shared" si="42"/>
        <v>0</v>
      </c>
      <c r="R566" s="19">
        <f t="shared" si="43"/>
        <v>14.127433333333334</v>
      </c>
      <c r="S566" s="19">
        <f t="shared" si="44"/>
        <v>50.622166666666665</v>
      </c>
    </row>
    <row r="567" spans="2:19">
      <c r="B567" s="20">
        <f t="shared" si="40"/>
        <v>565</v>
      </c>
      <c r="C567" s="66">
        <v>2972</v>
      </c>
      <c r="D567" s="65" t="s">
        <v>2098</v>
      </c>
      <c r="E567" s="45" t="s">
        <v>1117</v>
      </c>
      <c r="F567" s="46">
        <v>668</v>
      </c>
      <c r="G567" s="47">
        <f>$F567-561</f>
        <v>107</v>
      </c>
      <c r="H567" s="48" t="s">
        <v>1635</v>
      </c>
      <c r="I567" s="49">
        <v>8.6</v>
      </c>
      <c r="J567" s="59" t="s">
        <v>1118</v>
      </c>
      <c r="K567" s="50" t="s">
        <v>912</v>
      </c>
      <c r="L567" s="34" t="s">
        <v>1690</v>
      </c>
      <c r="M567" s="36" t="s">
        <v>2097</v>
      </c>
      <c r="N567" s="22"/>
      <c r="O567" s="21"/>
      <c r="P567" s="19">
        <f t="shared" si="41"/>
        <v>0</v>
      </c>
      <c r="Q567" s="19">
        <f t="shared" si="42"/>
        <v>0</v>
      </c>
      <c r="R567" s="19">
        <f t="shared" si="43"/>
        <v>15.764033333333334</v>
      </c>
      <c r="S567" s="19">
        <f t="shared" si="44"/>
        <v>49.750950000000003</v>
      </c>
    </row>
    <row r="568" spans="2:19">
      <c r="B568" s="20">
        <f t="shared" si="40"/>
        <v>566</v>
      </c>
      <c r="C568" s="66">
        <v>4451</v>
      </c>
      <c r="D568" s="65" t="s">
        <v>2096</v>
      </c>
      <c r="E568" s="51" t="s">
        <v>1119</v>
      </c>
      <c r="F568" s="46">
        <v>610</v>
      </c>
      <c r="G568" s="47">
        <f>$F568-503</f>
        <v>107</v>
      </c>
      <c r="H568" s="48" t="s">
        <v>1636</v>
      </c>
      <c r="I568" s="49">
        <v>5.4</v>
      </c>
      <c r="J568" s="59" t="s">
        <v>446</v>
      </c>
      <c r="K568" s="50" t="s">
        <v>249</v>
      </c>
      <c r="L568" s="34" t="s">
        <v>1686</v>
      </c>
      <c r="M568" s="36" t="s">
        <v>1120</v>
      </c>
      <c r="N568" s="22"/>
      <c r="O568" s="21"/>
      <c r="P568" s="19">
        <f t="shared" si="41"/>
        <v>0</v>
      </c>
      <c r="Q568" s="19">
        <f t="shared" si="42"/>
        <v>0</v>
      </c>
      <c r="R568" s="19">
        <f t="shared" si="43"/>
        <v>16.823166666666665</v>
      </c>
      <c r="S568" s="19">
        <f t="shared" si="44"/>
        <v>49.654399999999995</v>
      </c>
    </row>
    <row r="569" spans="2:19">
      <c r="B569" s="20">
        <f t="shared" si="40"/>
        <v>567</v>
      </c>
      <c r="C569" s="66">
        <v>227</v>
      </c>
      <c r="D569" s="65" t="s">
        <v>2095</v>
      </c>
      <c r="E569" s="45" t="s">
        <v>1766</v>
      </c>
      <c r="F569" s="46">
        <v>1099</v>
      </c>
      <c r="G569" s="47">
        <f>$F569-993</f>
        <v>106</v>
      </c>
      <c r="H569" s="48" t="s">
        <v>1864</v>
      </c>
      <c r="I569" s="49">
        <v>2.1</v>
      </c>
      <c r="J569" s="59" t="s">
        <v>1747</v>
      </c>
      <c r="K569" s="50" t="s">
        <v>20</v>
      </c>
      <c r="L569" s="34" t="s">
        <v>1692</v>
      </c>
      <c r="M569" s="36" t="s">
        <v>1966</v>
      </c>
      <c r="N569" s="22"/>
      <c r="O569" s="21"/>
      <c r="P569" s="19">
        <f t="shared" si="41"/>
        <v>0</v>
      </c>
      <c r="Q569" s="19">
        <f t="shared" si="42"/>
        <v>0</v>
      </c>
      <c r="R569" s="19">
        <f t="shared" si="43"/>
        <v>13.339650000000001</v>
      </c>
      <c r="S569" s="19">
        <f t="shared" si="44"/>
        <v>49.135633333333331</v>
      </c>
    </row>
    <row r="570" spans="2:19">
      <c r="B570" s="20">
        <f t="shared" si="40"/>
        <v>568</v>
      </c>
      <c r="C570" s="66">
        <v>361</v>
      </c>
      <c r="D570" s="65" t="s">
        <v>2094</v>
      </c>
      <c r="E570" s="45" t="s">
        <v>285</v>
      </c>
      <c r="F570" s="46">
        <v>1021</v>
      </c>
      <c r="G570" s="47">
        <f>$F570-915</f>
        <v>106</v>
      </c>
      <c r="H570" s="48" t="s">
        <v>1865</v>
      </c>
      <c r="I570" s="49">
        <v>2.5</v>
      </c>
      <c r="J570" s="59" t="s">
        <v>326</v>
      </c>
      <c r="K570" s="50" t="s">
        <v>1</v>
      </c>
      <c r="L570" s="34" t="s">
        <v>1687</v>
      </c>
      <c r="M570" s="36" t="s">
        <v>1967</v>
      </c>
      <c r="N570" s="22"/>
      <c r="O570" s="21"/>
      <c r="P570" s="19">
        <f t="shared" si="41"/>
        <v>0</v>
      </c>
      <c r="Q570" s="19">
        <f t="shared" si="42"/>
        <v>0</v>
      </c>
      <c r="R570" s="19">
        <f t="shared" si="43"/>
        <v>15.430483333333333</v>
      </c>
      <c r="S570" s="19">
        <f t="shared" si="44"/>
        <v>50.761333333333333</v>
      </c>
    </row>
    <row r="571" spans="2:19">
      <c r="B571" s="20">
        <f t="shared" si="40"/>
        <v>569</v>
      </c>
      <c r="C571" s="66">
        <v>4055</v>
      </c>
      <c r="D571" s="65" t="s">
        <v>2093</v>
      </c>
      <c r="E571" s="51" t="s">
        <v>86</v>
      </c>
      <c r="F571" s="46">
        <v>834</v>
      </c>
      <c r="G571" s="47">
        <f>$F571-728</f>
        <v>106</v>
      </c>
      <c r="H571" s="48" t="s">
        <v>1298</v>
      </c>
      <c r="I571" s="49">
        <v>1.4</v>
      </c>
      <c r="J571" s="59" t="s">
        <v>1125</v>
      </c>
      <c r="K571" s="50" t="s">
        <v>4</v>
      </c>
      <c r="L571" s="34" t="s">
        <v>1683</v>
      </c>
      <c r="M571" s="36" t="s">
        <v>1126</v>
      </c>
      <c r="N571" s="22"/>
      <c r="O571" s="21"/>
      <c r="P571" s="19">
        <f t="shared" si="41"/>
        <v>0</v>
      </c>
      <c r="Q571" s="19">
        <f t="shared" si="42"/>
        <v>0</v>
      </c>
      <c r="R571" s="19">
        <f t="shared" si="43"/>
        <v>18.424116666666666</v>
      </c>
      <c r="S571" s="19">
        <f t="shared" si="44"/>
        <v>49.419750000000001</v>
      </c>
    </row>
    <row r="572" spans="2:19">
      <c r="B572" s="20">
        <f t="shared" si="40"/>
        <v>570</v>
      </c>
      <c r="C572" s="66">
        <v>4886</v>
      </c>
      <c r="D572" s="65" t="s">
        <v>2092</v>
      </c>
      <c r="E572" s="51" t="s">
        <v>324</v>
      </c>
      <c r="F572" s="46">
        <v>731</v>
      </c>
      <c r="G572" s="47">
        <f>$F572-625</f>
        <v>106</v>
      </c>
      <c r="H572" s="48" t="s">
        <v>1638</v>
      </c>
      <c r="I572" s="49">
        <v>1.6</v>
      </c>
      <c r="J572" s="59" t="s">
        <v>1127</v>
      </c>
      <c r="K572" s="50" t="s">
        <v>159</v>
      </c>
      <c r="L572" s="34" t="s">
        <v>1692</v>
      </c>
      <c r="M572" s="36" t="s">
        <v>1128</v>
      </c>
      <c r="N572" s="22"/>
      <c r="O572" s="21"/>
      <c r="P572" s="19"/>
      <c r="Q572" s="19"/>
      <c r="R572" s="19"/>
      <c r="S572" s="19"/>
    </row>
    <row r="573" spans="2:19">
      <c r="B573" s="20">
        <f t="shared" si="40"/>
        <v>571</v>
      </c>
      <c r="C573" s="66">
        <v>4887</v>
      </c>
      <c r="D573" s="65" t="s">
        <v>2091</v>
      </c>
      <c r="E573" s="51" t="s">
        <v>1129</v>
      </c>
      <c r="F573" s="46">
        <v>720</v>
      </c>
      <c r="G573" s="47">
        <f>$F573-614</f>
        <v>106</v>
      </c>
      <c r="H573" s="48" t="s">
        <v>1639</v>
      </c>
      <c r="I573" s="49">
        <v>2.5</v>
      </c>
      <c r="J573" s="59" t="s">
        <v>284</v>
      </c>
      <c r="K573" s="50" t="s">
        <v>280</v>
      </c>
      <c r="L573" s="34" t="s">
        <v>1687</v>
      </c>
      <c r="M573" s="36" t="s">
        <v>1130</v>
      </c>
      <c r="N573" s="22"/>
      <c r="O573" s="21"/>
      <c r="P573" s="19">
        <f t="shared" si="41"/>
        <v>0</v>
      </c>
      <c r="Q573" s="19">
        <f t="shared" si="42"/>
        <v>0</v>
      </c>
      <c r="R573" s="19">
        <f t="shared" si="43"/>
        <v>15.38565</v>
      </c>
      <c r="S573" s="19">
        <f t="shared" si="44"/>
        <v>50.69533333333333</v>
      </c>
    </row>
    <row r="574" spans="2:19">
      <c r="B574" s="20">
        <f t="shared" si="40"/>
        <v>572</v>
      </c>
      <c r="C574" s="66">
        <v>3168</v>
      </c>
      <c r="D574" s="65" t="s">
        <v>2090</v>
      </c>
      <c r="E574" s="51" t="s">
        <v>1131</v>
      </c>
      <c r="F574" s="46">
        <v>704</v>
      </c>
      <c r="G574" s="47">
        <f>$F574-598</f>
        <v>106</v>
      </c>
      <c r="H574" s="48" t="s">
        <v>1270</v>
      </c>
      <c r="I574" s="49">
        <v>1.1000000000000001</v>
      </c>
      <c r="J574" s="59" t="s">
        <v>277</v>
      </c>
      <c r="K574" s="50" t="s">
        <v>48</v>
      </c>
      <c r="L574" s="34" t="s">
        <v>1682</v>
      </c>
      <c r="M574" s="36" t="s">
        <v>1132</v>
      </c>
      <c r="N574" s="22"/>
      <c r="O574" s="21"/>
      <c r="P574" s="19">
        <f t="shared" si="41"/>
        <v>0</v>
      </c>
      <c r="Q574" s="19">
        <f t="shared" si="42"/>
        <v>0</v>
      </c>
      <c r="R574" s="19">
        <f t="shared" si="43"/>
        <v>17.733350000000002</v>
      </c>
      <c r="S574" s="19">
        <f t="shared" si="44"/>
        <v>49.366683333333334</v>
      </c>
    </row>
    <row r="575" spans="2:19">
      <c r="B575" s="20">
        <f t="shared" si="40"/>
        <v>573</v>
      </c>
      <c r="C575" s="66">
        <v>3884</v>
      </c>
      <c r="D575" s="65" t="s">
        <v>2089</v>
      </c>
      <c r="E575" s="51" t="s">
        <v>1193</v>
      </c>
      <c r="F575" s="46">
        <v>670</v>
      </c>
      <c r="G575" s="47">
        <f>$F575-564</f>
        <v>106</v>
      </c>
      <c r="H575" s="48" t="s">
        <v>2768</v>
      </c>
      <c r="I575" s="49">
        <v>1.4</v>
      </c>
      <c r="J575" s="59" t="s">
        <v>509</v>
      </c>
      <c r="K575" s="50" t="s">
        <v>9</v>
      </c>
      <c r="L575" s="34" t="s">
        <v>1681</v>
      </c>
      <c r="M575" s="36" t="s">
        <v>1982</v>
      </c>
      <c r="N575" s="22"/>
      <c r="O575" s="21"/>
      <c r="P575" s="19">
        <f t="shared" si="41"/>
        <v>0</v>
      </c>
      <c r="Q575" s="19">
        <f t="shared" si="42"/>
        <v>0</v>
      </c>
      <c r="R575" s="19">
        <f t="shared" si="43"/>
        <v>13.901833333333334</v>
      </c>
      <c r="S575" s="19">
        <f t="shared" si="44"/>
        <v>50.523066666666665</v>
      </c>
    </row>
    <row r="576" spans="2:19">
      <c r="B576" s="20">
        <f t="shared" si="40"/>
        <v>574</v>
      </c>
      <c r="C576" s="66">
        <v>4913</v>
      </c>
      <c r="D576" s="65" t="s">
        <v>2087</v>
      </c>
      <c r="E576" s="51" t="s">
        <v>2088</v>
      </c>
      <c r="F576" s="46">
        <v>664</v>
      </c>
      <c r="G576" s="47">
        <f>$F576-558</f>
        <v>106</v>
      </c>
      <c r="H576" s="48" t="s">
        <v>1662</v>
      </c>
      <c r="I576" s="49">
        <v>7.7</v>
      </c>
      <c r="J576" s="59" t="s">
        <v>552</v>
      </c>
      <c r="K576" s="50" t="s">
        <v>554</v>
      </c>
      <c r="L576" s="34" t="s">
        <v>1692</v>
      </c>
      <c r="M576" s="36" t="s">
        <v>1212</v>
      </c>
      <c r="N576" s="22"/>
      <c r="O576" s="21"/>
      <c r="P576" s="19">
        <f t="shared" si="41"/>
        <v>0</v>
      </c>
      <c r="Q576" s="19">
        <f t="shared" si="42"/>
        <v>0</v>
      </c>
      <c r="R576" s="19">
        <f t="shared" si="43"/>
        <v>13.657866666666667</v>
      </c>
      <c r="S576" s="19">
        <f t="shared" si="44"/>
        <v>49.436466666666661</v>
      </c>
    </row>
    <row r="577" spans="2:19">
      <c r="B577" s="20">
        <f t="shared" si="40"/>
        <v>575</v>
      </c>
      <c r="C577" s="66">
        <v>4454</v>
      </c>
      <c r="D577" s="65" t="s">
        <v>2086</v>
      </c>
      <c r="E577" s="51" t="s">
        <v>1133</v>
      </c>
      <c r="F577" s="46">
        <v>642</v>
      </c>
      <c r="G577" s="47">
        <f>$F577-536</f>
        <v>106</v>
      </c>
      <c r="H577" s="48" t="s">
        <v>1640</v>
      </c>
      <c r="I577" s="49">
        <v>2.9</v>
      </c>
      <c r="J577" s="59" t="s">
        <v>540</v>
      </c>
      <c r="K577" s="50" t="s">
        <v>94</v>
      </c>
      <c r="L577" s="34" t="s">
        <v>1693</v>
      </c>
      <c r="M577" s="36" t="s">
        <v>1134</v>
      </c>
      <c r="N577" s="22"/>
      <c r="O577" s="21"/>
      <c r="P577" s="19">
        <f t="shared" si="41"/>
        <v>0</v>
      </c>
      <c r="Q577" s="19">
        <f t="shared" si="42"/>
        <v>0</v>
      </c>
      <c r="R577" s="19">
        <f t="shared" si="43"/>
        <v>15.066233333333335</v>
      </c>
      <c r="S577" s="19">
        <f t="shared" si="44"/>
        <v>49.079000000000001</v>
      </c>
    </row>
    <row r="578" spans="2:19">
      <c r="B578" s="20">
        <f t="shared" si="40"/>
        <v>576</v>
      </c>
      <c r="C578" s="66">
        <v>3641</v>
      </c>
      <c r="D578" s="65" t="s">
        <v>2085</v>
      </c>
      <c r="E578" s="51" t="s">
        <v>939</v>
      </c>
      <c r="F578" s="46">
        <v>620</v>
      </c>
      <c r="G578" s="47">
        <f>$F578-514</f>
        <v>106</v>
      </c>
      <c r="H578" s="48" t="s">
        <v>1584</v>
      </c>
      <c r="I578" s="49">
        <v>4.7</v>
      </c>
      <c r="J578" s="59" t="s">
        <v>940</v>
      </c>
      <c r="K578" s="50" t="s">
        <v>550</v>
      </c>
      <c r="L578" s="34" t="s">
        <v>1690</v>
      </c>
      <c r="M578" s="36" t="s">
        <v>941</v>
      </c>
      <c r="N578" s="22"/>
      <c r="O578" s="21"/>
      <c r="P578" s="19">
        <f t="shared" si="41"/>
        <v>0</v>
      </c>
      <c r="Q578" s="19">
        <f t="shared" si="42"/>
        <v>0</v>
      </c>
      <c r="R578" s="19">
        <f t="shared" si="43"/>
        <v>15.41245</v>
      </c>
      <c r="S578" s="19">
        <f t="shared" si="44"/>
        <v>49.618433333333336</v>
      </c>
    </row>
    <row r="579" spans="2:19">
      <c r="B579" s="20">
        <f t="shared" ref="B579:B642" si="45">ROW()-ROW($B$2)</f>
        <v>577</v>
      </c>
      <c r="C579" s="66">
        <v>4888</v>
      </c>
      <c r="D579" s="65" t="s">
        <v>2084</v>
      </c>
      <c r="E579" s="51" t="s">
        <v>918</v>
      </c>
      <c r="F579" s="46">
        <v>487</v>
      </c>
      <c r="G579" s="47">
        <f>$F579-381</f>
        <v>106</v>
      </c>
      <c r="H579" s="48" t="s">
        <v>1641</v>
      </c>
      <c r="I579" s="49">
        <v>5.0999999999999996</v>
      </c>
      <c r="J579" s="59" t="s">
        <v>405</v>
      </c>
      <c r="K579" s="50" t="s">
        <v>407</v>
      </c>
      <c r="L579" s="34" t="s">
        <v>1689</v>
      </c>
      <c r="M579" s="36" t="s">
        <v>1135</v>
      </c>
      <c r="N579" s="22"/>
      <c r="O579" s="21"/>
      <c r="P579" s="19">
        <f t="shared" si="41"/>
        <v>0</v>
      </c>
      <c r="Q579" s="19">
        <f t="shared" si="42"/>
        <v>0</v>
      </c>
      <c r="R579" s="19">
        <f t="shared" si="43"/>
        <v>14.030533333333334</v>
      </c>
      <c r="S579" s="19">
        <f t="shared" si="44"/>
        <v>49.898249999999997</v>
      </c>
    </row>
    <row r="580" spans="2:19">
      <c r="B580" s="20">
        <f t="shared" si="45"/>
        <v>578</v>
      </c>
      <c r="C580" s="66">
        <v>3309</v>
      </c>
      <c r="D580" s="65" t="s">
        <v>2083</v>
      </c>
      <c r="E580" s="45" t="s">
        <v>1136</v>
      </c>
      <c r="F580" s="46">
        <v>452</v>
      </c>
      <c r="G580" s="47">
        <f>$F580-346</f>
        <v>106</v>
      </c>
      <c r="H580" s="48" t="s">
        <v>1642</v>
      </c>
      <c r="I580" s="49">
        <v>1.9</v>
      </c>
      <c r="J580" s="59" t="s">
        <v>1137</v>
      </c>
      <c r="K580" s="50" t="s">
        <v>60</v>
      </c>
      <c r="L580" s="34" t="s">
        <v>1687</v>
      </c>
      <c r="M580" s="36" t="s">
        <v>1138</v>
      </c>
      <c r="N580" s="22"/>
      <c r="O580" s="21"/>
      <c r="P580" s="19">
        <f t="shared" ref="P580:P654" si="46">IF(R580=0,VALUE(MID(M580,14,2))+VALUE(MID(M580,18,2))/60+VALUE(MID(M580,21,3))/1000/60,0)</f>
        <v>0</v>
      </c>
      <c r="Q580" s="19">
        <f t="shared" ref="Q580:Q643" si="47">IF(R580=0,VALUE(MID(M580,2,2))+VALUE(MID(M580,6,2))/60+VALUE(MID(M580,9,3))/1000/60,0)</f>
        <v>0</v>
      </c>
      <c r="R580" s="19">
        <f t="shared" ref="R580:R654" si="48">IF(N580="",VALUE(MID(M580,14,2))+VALUE(MID(M580,18,2))/60+VALUE(MID(M580,21,3))/1000/60,0)</f>
        <v>14.850983333333334</v>
      </c>
      <c r="S580" s="19">
        <f t="shared" ref="S580:S654" si="49">IF(N580="",VALUE(MID(M580,2,2))+VALUE(MID(M580,6,2))/60+VALUE(MID(M580,9,3))/1000/60,0)</f>
        <v>50.689799999999998</v>
      </c>
    </row>
    <row r="581" spans="2:19">
      <c r="B581" s="20">
        <f t="shared" si="45"/>
        <v>579</v>
      </c>
      <c r="C581" s="66">
        <v>5978</v>
      </c>
      <c r="D581" s="65" t="s">
        <v>2081</v>
      </c>
      <c r="E581" s="51" t="s">
        <v>2082</v>
      </c>
      <c r="F581" s="46">
        <v>401</v>
      </c>
      <c r="G581" s="47">
        <v>106</v>
      </c>
      <c r="H581" s="48" t="s">
        <v>2769</v>
      </c>
      <c r="I581" s="49">
        <v>2.1</v>
      </c>
      <c r="J581" s="59" t="s">
        <v>2080</v>
      </c>
      <c r="K581" s="50" t="s">
        <v>999</v>
      </c>
      <c r="L581" s="34" t="s">
        <v>1691</v>
      </c>
      <c r="M581" s="36" t="s">
        <v>2079</v>
      </c>
      <c r="N581" s="22"/>
      <c r="O581" s="21"/>
      <c r="P581" s="19">
        <f t="shared" si="46"/>
        <v>0</v>
      </c>
      <c r="Q581" s="19">
        <f t="shared" si="47"/>
        <v>0</v>
      </c>
      <c r="R581" s="19">
        <f t="shared" si="48"/>
        <v>15.985049999999999</v>
      </c>
      <c r="S581" s="19">
        <f t="shared" si="49"/>
        <v>48.825300000000006</v>
      </c>
    </row>
    <row r="582" spans="2:19">
      <c r="B582" s="20">
        <f t="shared" si="45"/>
        <v>580</v>
      </c>
      <c r="C582" s="66">
        <v>4889</v>
      </c>
      <c r="D582" s="65" t="s">
        <v>2078</v>
      </c>
      <c r="E582" s="51" t="s">
        <v>1139</v>
      </c>
      <c r="F582" s="46">
        <v>370</v>
      </c>
      <c r="G582" s="47">
        <f>$F582-264</f>
        <v>106</v>
      </c>
      <c r="H582" s="48" t="s">
        <v>1643</v>
      </c>
      <c r="I582" s="49">
        <v>5.3</v>
      </c>
      <c r="J582" s="59" t="s">
        <v>1140</v>
      </c>
      <c r="K582" s="50" t="s">
        <v>532</v>
      </c>
      <c r="L582" s="34" t="s">
        <v>1691</v>
      </c>
      <c r="M582" s="36" t="s">
        <v>1141</v>
      </c>
      <c r="N582" s="22"/>
      <c r="O582" s="21"/>
      <c r="P582" s="19">
        <f t="shared" si="46"/>
        <v>0</v>
      </c>
      <c r="Q582" s="19">
        <f t="shared" si="47"/>
        <v>0</v>
      </c>
      <c r="R582" s="19">
        <f t="shared" si="48"/>
        <v>16.543400000000002</v>
      </c>
      <c r="S582" s="19">
        <f t="shared" si="49"/>
        <v>49.135783333333336</v>
      </c>
    </row>
    <row r="583" spans="2:19">
      <c r="B583" s="20">
        <f t="shared" si="45"/>
        <v>581</v>
      </c>
      <c r="C583" s="66">
        <v>3246</v>
      </c>
      <c r="D583" s="65" t="s">
        <v>2077</v>
      </c>
      <c r="E583" s="45" t="s">
        <v>1142</v>
      </c>
      <c r="F583" s="46">
        <v>359</v>
      </c>
      <c r="G583" s="47">
        <f>$F583-253</f>
        <v>106</v>
      </c>
      <c r="H583" s="48" t="s">
        <v>1644</v>
      </c>
      <c r="I583" s="49">
        <v>9.1</v>
      </c>
      <c r="J583" s="59" t="s">
        <v>244</v>
      </c>
      <c r="K583" s="50" t="s">
        <v>1143</v>
      </c>
      <c r="L583" s="34" t="s">
        <v>1694</v>
      </c>
      <c r="M583" s="36" t="s">
        <v>1144</v>
      </c>
      <c r="N583" s="22"/>
      <c r="O583" s="21"/>
      <c r="P583" s="19">
        <f t="shared" si="46"/>
        <v>0</v>
      </c>
      <c r="Q583" s="19">
        <f t="shared" si="47"/>
        <v>0</v>
      </c>
      <c r="R583" s="19">
        <f t="shared" si="48"/>
        <v>14.464599999999999</v>
      </c>
      <c r="S583" s="19">
        <f t="shared" si="49"/>
        <v>50.136099999999999</v>
      </c>
    </row>
    <row r="584" spans="2:19">
      <c r="B584" s="20">
        <f t="shared" si="45"/>
        <v>582</v>
      </c>
      <c r="C584" s="66">
        <v>4890</v>
      </c>
      <c r="D584" s="65" t="s">
        <v>2076</v>
      </c>
      <c r="E584" s="51" t="s">
        <v>1145</v>
      </c>
      <c r="F584" s="46">
        <v>912</v>
      </c>
      <c r="G584" s="47">
        <f>$F584-807</f>
        <v>105</v>
      </c>
      <c r="H584" s="48" t="s">
        <v>1615</v>
      </c>
      <c r="I584" s="49">
        <v>3.7</v>
      </c>
      <c r="J584" s="59" t="s">
        <v>101</v>
      </c>
      <c r="K584" s="50" t="s">
        <v>103</v>
      </c>
      <c r="L584" s="34" t="s">
        <v>1685</v>
      </c>
      <c r="M584" s="36" t="s">
        <v>1146</v>
      </c>
      <c r="N584" s="22"/>
      <c r="O584" s="21"/>
      <c r="P584" s="19">
        <f t="shared" si="46"/>
        <v>0</v>
      </c>
      <c r="Q584" s="19">
        <f t="shared" si="47"/>
        <v>0</v>
      </c>
      <c r="R584" s="19">
        <f t="shared" si="48"/>
        <v>13.073416666666667</v>
      </c>
      <c r="S584" s="19">
        <f t="shared" si="49"/>
        <v>50.200883333333337</v>
      </c>
    </row>
    <row r="585" spans="2:19">
      <c r="B585" s="20">
        <f t="shared" si="45"/>
        <v>583</v>
      </c>
      <c r="C585" s="66">
        <v>4891</v>
      </c>
      <c r="D585" s="65" t="s">
        <v>2075</v>
      </c>
      <c r="E585" s="45" t="s">
        <v>1147</v>
      </c>
      <c r="F585" s="46">
        <v>909</v>
      </c>
      <c r="G585" s="47">
        <f>$F585-804</f>
        <v>105</v>
      </c>
      <c r="H585" s="48" t="s">
        <v>1645</v>
      </c>
      <c r="I585" s="49">
        <v>9.9</v>
      </c>
      <c r="J585" s="59" t="s">
        <v>169</v>
      </c>
      <c r="K585" s="50" t="s">
        <v>6</v>
      </c>
      <c r="L585" s="34" t="s">
        <v>1681</v>
      </c>
      <c r="M585" s="36" t="s">
        <v>2074</v>
      </c>
      <c r="N585" s="22"/>
      <c r="O585" s="21"/>
      <c r="P585" s="19">
        <f t="shared" si="46"/>
        <v>0</v>
      </c>
      <c r="Q585" s="19">
        <f t="shared" si="47"/>
        <v>0</v>
      </c>
      <c r="R585" s="19">
        <f t="shared" si="48"/>
        <v>13.731833333333334</v>
      </c>
      <c r="S585" s="19">
        <f t="shared" si="49"/>
        <v>50.699199999999998</v>
      </c>
    </row>
    <row r="586" spans="2:19">
      <c r="B586" s="20">
        <f t="shared" si="45"/>
        <v>584</v>
      </c>
      <c r="C586" s="66">
        <v>1662</v>
      </c>
      <c r="D586" s="65" t="s">
        <v>2073</v>
      </c>
      <c r="E586" s="45" t="s">
        <v>1148</v>
      </c>
      <c r="F586" s="46">
        <v>838</v>
      </c>
      <c r="G586" s="47">
        <f>$F586-733</f>
        <v>105</v>
      </c>
      <c r="H586" s="48" t="s">
        <v>1646</v>
      </c>
      <c r="I586" s="49">
        <v>3.2</v>
      </c>
      <c r="J586" s="59" t="s">
        <v>1149</v>
      </c>
      <c r="K586" s="50" t="s">
        <v>34</v>
      </c>
      <c r="L586" s="34" t="s">
        <v>1685</v>
      </c>
      <c r="M586" s="36" t="s">
        <v>1150</v>
      </c>
      <c r="N586" s="22"/>
      <c r="O586" s="21"/>
      <c r="P586" s="19">
        <f t="shared" si="46"/>
        <v>0</v>
      </c>
      <c r="Q586" s="19">
        <f t="shared" si="47"/>
        <v>0</v>
      </c>
      <c r="R586" s="19">
        <f t="shared" si="48"/>
        <v>12.724816666666667</v>
      </c>
      <c r="S586" s="19">
        <f t="shared" si="49"/>
        <v>50.14008333333333</v>
      </c>
    </row>
    <row r="587" spans="2:19">
      <c r="B587" s="20">
        <f t="shared" si="45"/>
        <v>585</v>
      </c>
      <c r="C587" s="66">
        <v>5976</v>
      </c>
      <c r="D587" s="65" t="s">
        <v>2071</v>
      </c>
      <c r="E587" s="51" t="s">
        <v>2072</v>
      </c>
      <c r="F587" s="46">
        <v>787</v>
      </c>
      <c r="G587" s="47">
        <v>105</v>
      </c>
      <c r="H587" s="48" t="s">
        <v>2770</v>
      </c>
      <c r="I587" s="49">
        <v>2.2000000000000002</v>
      </c>
      <c r="J587" s="59" t="s">
        <v>213</v>
      </c>
      <c r="K587" s="50" t="s">
        <v>31</v>
      </c>
      <c r="L587" s="34" t="s">
        <v>1693</v>
      </c>
      <c r="M587" s="36" t="s">
        <v>2070</v>
      </c>
      <c r="N587" s="22"/>
      <c r="O587" s="21"/>
      <c r="P587" s="19">
        <f t="shared" si="46"/>
        <v>0</v>
      </c>
      <c r="Q587" s="19">
        <f t="shared" si="47"/>
        <v>0</v>
      </c>
      <c r="R587" s="19">
        <f t="shared" si="48"/>
        <v>14.171949999999999</v>
      </c>
      <c r="S587" s="19">
        <f t="shared" si="49"/>
        <v>48.93431666666666</v>
      </c>
    </row>
    <row r="588" spans="2:19">
      <c r="B588" s="20">
        <f t="shared" si="45"/>
        <v>586</v>
      </c>
      <c r="C588" s="66">
        <v>3080</v>
      </c>
      <c r="D588" s="65" t="s">
        <v>2069</v>
      </c>
      <c r="E588" s="51" t="s">
        <v>1151</v>
      </c>
      <c r="F588" s="46">
        <v>773</v>
      </c>
      <c r="G588" s="47">
        <f>$F588-668</f>
        <v>105</v>
      </c>
      <c r="H588" s="48" t="s">
        <v>1304</v>
      </c>
      <c r="I588" s="49">
        <v>3.4</v>
      </c>
      <c r="J588" s="59" t="s">
        <v>1152</v>
      </c>
      <c r="K588" s="50" t="s">
        <v>64</v>
      </c>
      <c r="L588" s="34" t="s">
        <v>1688</v>
      </c>
      <c r="M588" s="36" t="s">
        <v>1153</v>
      </c>
      <c r="N588" s="22"/>
      <c r="O588" s="21"/>
      <c r="P588" s="19">
        <f t="shared" si="46"/>
        <v>0</v>
      </c>
      <c r="Q588" s="19">
        <f t="shared" si="47"/>
        <v>0</v>
      </c>
      <c r="R588" s="19">
        <f t="shared" si="48"/>
        <v>16.315100000000001</v>
      </c>
      <c r="S588" s="19">
        <f t="shared" si="49"/>
        <v>50.514400000000002</v>
      </c>
    </row>
    <row r="589" spans="2:19">
      <c r="B589" s="20">
        <f t="shared" si="45"/>
        <v>587</v>
      </c>
      <c r="C589" s="66">
        <v>4892</v>
      </c>
      <c r="D589" s="65" t="s">
        <v>2068</v>
      </c>
      <c r="E589" s="45" t="s">
        <v>218</v>
      </c>
      <c r="F589" s="46">
        <v>663</v>
      </c>
      <c r="G589" s="47">
        <f>$F589-558</f>
        <v>105</v>
      </c>
      <c r="H589" s="48" t="s">
        <v>1647</v>
      </c>
      <c r="I589" s="49">
        <v>1.8</v>
      </c>
      <c r="J589" s="59" t="s">
        <v>254</v>
      </c>
      <c r="K589" s="50" t="s">
        <v>19</v>
      </c>
      <c r="L589" s="34" t="s">
        <v>1687</v>
      </c>
      <c r="M589" s="36" t="s">
        <v>1154</v>
      </c>
      <c r="N589" s="22"/>
      <c r="O589" s="21"/>
      <c r="P589" s="19">
        <f t="shared" si="46"/>
        <v>0</v>
      </c>
      <c r="Q589" s="19">
        <f t="shared" si="47"/>
        <v>0</v>
      </c>
      <c r="R589" s="19">
        <f t="shared" si="48"/>
        <v>15.339400000000001</v>
      </c>
      <c r="S589" s="19">
        <f t="shared" si="49"/>
        <v>50.516583333333337</v>
      </c>
    </row>
    <row r="590" spans="2:19">
      <c r="B590" s="20">
        <f t="shared" si="45"/>
        <v>588</v>
      </c>
      <c r="C590" s="66">
        <v>4893</v>
      </c>
      <c r="D590" s="65" t="s">
        <v>2067</v>
      </c>
      <c r="E590" s="51" t="s">
        <v>1155</v>
      </c>
      <c r="F590" s="46">
        <v>633</v>
      </c>
      <c r="G590" s="47">
        <f>$F590-528</f>
        <v>105</v>
      </c>
      <c r="H590" s="48" t="s">
        <v>1648</v>
      </c>
      <c r="I590" s="49">
        <v>10.5</v>
      </c>
      <c r="J590" s="59" t="s">
        <v>1156</v>
      </c>
      <c r="K590" s="50" t="s">
        <v>304</v>
      </c>
      <c r="L590" s="34" t="s">
        <v>1689</v>
      </c>
      <c r="M590" s="36" t="s">
        <v>1157</v>
      </c>
      <c r="N590" s="22"/>
      <c r="O590" s="21"/>
      <c r="P590" s="19">
        <f t="shared" si="46"/>
        <v>0</v>
      </c>
      <c r="Q590" s="19">
        <f t="shared" si="47"/>
        <v>0</v>
      </c>
      <c r="R590" s="19">
        <f t="shared" si="48"/>
        <v>14.103616666666666</v>
      </c>
      <c r="S590" s="19">
        <f t="shared" si="49"/>
        <v>49.584850000000003</v>
      </c>
    </row>
    <row r="591" spans="2:19">
      <c r="B591" s="20">
        <f t="shared" si="45"/>
        <v>589</v>
      </c>
      <c r="C591" s="66">
        <v>2856</v>
      </c>
      <c r="D591" s="65" t="s">
        <v>2066</v>
      </c>
      <c r="E591" s="45" t="s">
        <v>440</v>
      </c>
      <c r="F591" s="46">
        <v>621</v>
      </c>
      <c r="G591" s="47">
        <f>$F591-516</f>
        <v>105</v>
      </c>
      <c r="H591" s="48" t="s">
        <v>1270</v>
      </c>
      <c r="I591" s="49">
        <v>1.2</v>
      </c>
      <c r="J591" s="59" t="s">
        <v>1158</v>
      </c>
      <c r="K591" s="50" t="s">
        <v>53</v>
      </c>
      <c r="L591" s="34" t="s">
        <v>1681</v>
      </c>
      <c r="M591" s="36" t="s">
        <v>1159</v>
      </c>
      <c r="N591" s="22"/>
      <c r="O591" s="21"/>
      <c r="P591" s="19">
        <f t="shared" si="46"/>
        <v>0</v>
      </c>
      <c r="Q591" s="19">
        <f t="shared" si="47"/>
        <v>0</v>
      </c>
      <c r="R591" s="19">
        <f t="shared" si="48"/>
        <v>14.492149999999999</v>
      </c>
      <c r="S591" s="19">
        <f t="shared" si="49"/>
        <v>50.842466666666667</v>
      </c>
    </row>
    <row r="592" spans="2:19">
      <c r="B592" s="20">
        <f t="shared" si="45"/>
        <v>590</v>
      </c>
      <c r="C592" s="66">
        <v>4894</v>
      </c>
      <c r="D592" s="65" t="s">
        <v>2065</v>
      </c>
      <c r="E592" s="51" t="s">
        <v>1160</v>
      </c>
      <c r="F592" s="46">
        <v>602</v>
      </c>
      <c r="G592" s="47">
        <f>$F592-497</f>
        <v>105</v>
      </c>
      <c r="H592" s="48" t="s">
        <v>1649</v>
      </c>
      <c r="I592" s="49">
        <v>3.6</v>
      </c>
      <c r="J592" s="59" t="s">
        <v>248</v>
      </c>
      <c r="K592" s="50" t="s">
        <v>249</v>
      </c>
      <c r="L592" s="34" t="s">
        <v>1686</v>
      </c>
      <c r="M592" s="36" t="s">
        <v>1161</v>
      </c>
      <c r="N592" s="22"/>
      <c r="O592" s="21"/>
      <c r="P592" s="19">
        <f t="shared" si="46"/>
        <v>0</v>
      </c>
      <c r="Q592" s="19">
        <f t="shared" si="47"/>
        <v>0</v>
      </c>
      <c r="R592" s="19">
        <f t="shared" si="48"/>
        <v>16.785066666666669</v>
      </c>
      <c r="S592" s="19">
        <f t="shared" si="49"/>
        <v>49.919683333333332</v>
      </c>
    </row>
    <row r="593" spans="2:19">
      <c r="B593" s="20">
        <f t="shared" si="45"/>
        <v>591</v>
      </c>
      <c r="C593" s="66">
        <v>4895</v>
      </c>
      <c r="D593" s="65" t="s">
        <v>2064</v>
      </c>
      <c r="E593" s="51" t="s">
        <v>1162</v>
      </c>
      <c r="F593" s="46">
        <v>571</v>
      </c>
      <c r="G593" s="47">
        <f>$F593-466</f>
        <v>105</v>
      </c>
      <c r="H593" s="48" t="s">
        <v>1288</v>
      </c>
      <c r="I593" s="49">
        <v>2</v>
      </c>
      <c r="J593" s="59" t="s">
        <v>1163</v>
      </c>
      <c r="K593" s="50" t="s">
        <v>48</v>
      </c>
      <c r="L593" s="34" t="s">
        <v>1682</v>
      </c>
      <c r="M593" s="36" t="s">
        <v>1164</v>
      </c>
      <c r="N593" s="22"/>
      <c r="O593" s="21"/>
      <c r="P593" s="19">
        <f t="shared" si="46"/>
        <v>0</v>
      </c>
      <c r="Q593" s="19">
        <f t="shared" si="47"/>
        <v>0</v>
      </c>
      <c r="R593" s="19">
        <f t="shared" si="48"/>
        <v>17.974583333333332</v>
      </c>
      <c r="S593" s="19">
        <f t="shared" si="49"/>
        <v>49.402566666666665</v>
      </c>
    </row>
    <row r="594" spans="2:19">
      <c r="B594" s="20">
        <f t="shared" si="45"/>
        <v>592</v>
      </c>
      <c r="C594" s="66">
        <v>4896</v>
      </c>
      <c r="D594" s="65" t="s">
        <v>2063</v>
      </c>
      <c r="E594" s="51" t="s">
        <v>1165</v>
      </c>
      <c r="F594" s="46">
        <v>564</v>
      </c>
      <c r="G594" s="47">
        <f>$F594-459</f>
        <v>105</v>
      </c>
      <c r="H594" s="48" t="s">
        <v>1650</v>
      </c>
      <c r="I594" s="49">
        <v>2.5</v>
      </c>
      <c r="J594" s="59" t="s">
        <v>1166</v>
      </c>
      <c r="K594" s="50" t="s">
        <v>31</v>
      </c>
      <c r="L594" s="34" t="s">
        <v>1693</v>
      </c>
      <c r="M594" s="36" t="s">
        <v>1167</v>
      </c>
      <c r="N594" s="22"/>
      <c r="O594" s="21"/>
      <c r="P594" s="19">
        <f t="shared" si="46"/>
        <v>0</v>
      </c>
      <c r="Q594" s="19">
        <f t="shared" si="47"/>
        <v>0</v>
      </c>
      <c r="R594" s="19">
        <f t="shared" si="48"/>
        <v>13.931083333333333</v>
      </c>
      <c r="S594" s="19">
        <f t="shared" si="49"/>
        <v>49.243816666666667</v>
      </c>
    </row>
    <row r="595" spans="2:19">
      <c r="B595" s="20">
        <f t="shared" si="45"/>
        <v>593</v>
      </c>
      <c r="C595" s="66">
        <v>4897</v>
      </c>
      <c r="D595" s="65" t="s">
        <v>2062</v>
      </c>
      <c r="E595" s="51" t="s">
        <v>1168</v>
      </c>
      <c r="F595" s="46">
        <v>550</v>
      </c>
      <c r="G595" s="47">
        <f>$F595-445</f>
        <v>105</v>
      </c>
      <c r="H595" s="48" t="s">
        <v>1651</v>
      </c>
      <c r="I595" s="49">
        <v>4.5</v>
      </c>
      <c r="J595" s="59" t="s">
        <v>201</v>
      </c>
      <c r="K595" s="50" t="s">
        <v>9</v>
      </c>
      <c r="L595" s="34" t="s">
        <v>1681</v>
      </c>
      <c r="M595" s="36" t="s">
        <v>1169</v>
      </c>
      <c r="N595" s="22"/>
      <c r="O595" s="21"/>
      <c r="P595" s="19">
        <f t="shared" si="46"/>
        <v>0</v>
      </c>
      <c r="Q595" s="19">
        <f t="shared" si="47"/>
        <v>0</v>
      </c>
      <c r="R595" s="19">
        <f t="shared" si="48"/>
        <v>14.059516666666667</v>
      </c>
      <c r="S595" s="19">
        <f t="shared" si="49"/>
        <v>50.697183333333328</v>
      </c>
    </row>
    <row r="596" spans="2:19">
      <c r="B596" s="20">
        <f t="shared" si="45"/>
        <v>594</v>
      </c>
      <c r="C596" s="66">
        <v>4898</v>
      </c>
      <c r="D596" s="65" t="s">
        <v>2061</v>
      </c>
      <c r="E596" s="51" t="s">
        <v>776</v>
      </c>
      <c r="F596" s="46">
        <v>483</v>
      </c>
      <c r="G596" s="47">
        <f>$F596-378</f>
        <v>105</v>
      </c>
      <c r="H596" s="48" t="s">
        <v>1652</v>
      </c>
      <c r="I596" s="49">
        <v>3.3</v>
      </c>
      <c r="J596" s="59" t="s">
        <v>210</v>
      </c>
      <c r="K596" s="50" t="s">
        <v>9</v>
      </c>
      <c r="L596" s="34" t="s">
        <v>1681</v>
      </c>
      <c r="M596" s="36" t="s">
        <v>1170</v>
      </c>
      <c r="N596" s="22"/>
      <c r="O596" s="21"/>
      <c r="P596" s="19">
        <f t="shared" si="46"/>
        <v>0</v>
      </c>
      <c r="Q596" s="19">
        <f t="shared" si="47"/>
        <v>0</v>
      </c>
      <c r="R596" s="19">
        <f t="shared" si="48"/>
        <v>13.7959</v>
      </c>
      <c r="S596" s="19">
        <f t="shared" si="49"/>
        <v>50.452850000000005</v>
      </c>
    </row>
    <row r="597" spans="2:19">
      <c r="B597" s="20">
        <f t="shared" si="45"/>
        <v>595</v>
      </c>
      <c r="C597" s="66">
        <v>3542</v>
      </c>
      <c r="D597" s="65" t="s">
        <v>2060</v>
      </c>
      <c r="E597" s="45" t="s">
        <v>1171</v>
      </c>
      <c r="F597" s="46">
        <v>375</v>
      </c>
      <c r="G597" s="47">
        <f>$F597-270</f>
        <v>105</v>
      </c>
      <c r="H597" s="48" t="s">
        <v>1272</v>
      </c>
      <c r="I597" s="49">
        <v>1.8</v>
      </c>
      <c r="J597" s="59" t="s">
        <v>501</v>
      </c>
      <c r="K597" s="50" t="s">
        <v>60</v>
      </c>
      <c r="L597" s="34" t="s">
        <v>1687</v>
      </c>
      <c r="M597" s="36" t="s">
        <v>1172</v>
      </c>
      <c r="N597" s="22"/>
      <c r="O597" s="21"/>
      <c r="P597" s="19">
        <f t="shared" si="46"/>
        <v>0</v>
      </c>
      <c r="Q597" s="19">
        <f t="shared" si="47"/>
        <v>0</v>
      </c>
      <c r="R597" s="19">
        <f t="shared" si="48"/>
        <v>14.63635</v>
      </c>
      <c r="S597" s="19">
        <f t="shared" si="49"/>
        <v>50.594033333333336</v>
      </c>
    </row>
    <row r="598" spans="2:19">
      <c r="B598" s="20">
        <f t="shared" si="45"/>
        <v>596</v>
      </c>
      <c r="C598" s="66">
        <v>4906</v>
      </c>
      <c r="D598" s="65" t="s">
        <v>2059</v>
      </c>
      <c r="E598" s="51" t="s">
        <v>1189</v>
      </c>
      <c r="F598" s="46">
        <v>313</v>
      </c>
      <c r="G598" s="47">
        <f>$F598-208</f>
        <v>105</v>
      </c>
      <c r="H598" s="48" t="s">
        <v>1656</v>
      </c>
      <c r="I598" s="49">
        <v>4</v>
      </c>
      <c r="J598" s="59" t="s">
        <v>609</v>
      </c>
      <c r="K598" s="50" t="s">
        <v>1069</v>
      </c>
      <c r="L598" s="34" t="s">
        <v>1691</v>
      </c>
      <c r="M598" s="36" t="s">
        <v>2058</v>
      </c>
      <c r="N598" s="22"/>
      <c r="O598" s="21"/>
      <c r="P598" s="19">
        <f t="shared" si="46"/>
        <v>0</v>
      </c>
      <c r="Q598" s="19">
        <f t="shared" si="47"/>
        <v>0</v>
      </c>
      <c r="R598" s="19">
        <f t="shared" si="48"/>
        <v>16.684433333333335</v>
      </c>
      <c r="S598" s="19">
        <f t="shared" si="49"/>
        <v>48.94905</v>
      </c>
    </row>
    <row r="599" spans="2:19">
      <c r="B599" s="20">
        <f t="shared" si="45"/>
        <v>597</v>
      </c>
      <c r="C599" s="66">
        <v>4899</v>
      </c>
      <c r="D599" s="65" t="s">
        <v>2057</v>
      </c>
      <c r="E599" s="51" t="s">
        <v>1173</v>
      </c>
      <c r="F599" s="46">
        <v>827</v>
      </c>
      <c r="G599" s="47">
        <f>$F599-723</f>
        <v>104</v>
      </c>
      <c r="H599" s="48" t="s">
        <v>1288</v>
      </c>
      <c r="I599" s="49">
        <v>1.2</v>
      </c>
      <c r="J599" s="59" t="s">
        <v>184</v>
      </c>
      <c r="K599" s="50" t="s">
        <v>185</v>
      </c>
      <c r="L599" s="34" t="s">
        <v>1682</v>
      </c>
      <c r="M599" s="36" t="s">
        <v>2056</v>
      </c>
      <c r="N599" s="22"/>
      <c r="O599" s="21"/>
      <c r="P599" s="19">
        <f t="shared" si="46"/>
        <v>0</v>
      </c>
      <c r="Q599" s="19">
        <f t="shared" si="47"/>
        <v>0</v>
      </c>
      <c r="R599" s="19">
        <f t="shared" si="48"/>
        <v>18.245166666666666</v>
      </c>
      <c r="S599" s="19">
        <f t="shared" si="49"/>
        <v>49.311349999999997</v>
      </c>
    </row>
    <row r="600" spans="2:19">
      <c r="B600" s="20">
        <f t="shared" si="45"/>
        <v>598</v>
      </c>
      <c r="C600" s="66">
        <v>4917</v>
      </c>
      <c r="D600" s="65" t="s">
        <v>2055</v>
      </c>
      <c r="E600" s="51" t="s">
        <v>1223</v>
      </c>
      <c r="F600" s="46">
        <v>791</v>
      </c>
      <c r="G600" s="47">
        <f>$F600-687</f>
        <v>104</v>
      </c>
      <c r="H600" s="48" t="s">
        <v>1668</v>
      </c>
      <c r="I600" s="49">
        <v>7.4</v>
      </c>
      <c r="J600" s="59" t="s">
        <v>1145</v>
      </c>
      <c r="K600" s="50" t="s">
        <v>34</v>
      </c>
      <c r="L600" s="34" t="s">
        <v>1685</v>
      </c>
      <c r="M600" s="36" t="s">
        <v>2054</v>
      </c>
      <c r="N600" s="22"/>
      <c r="O600" s="21"/>
      <c r="P600" s="19">
        <f t="shared" si="46"/>
        <v>0</v>
      </c>
      <c r="Q600" s="19">
        <f t="shared" si="47"/>
        <v>0</v>
      </c>
      <c r="R600" s="19">
        <f t="shared" si="48"/>
        <v>13.006033333333333</v>
      </c>
      <c r="S600" s="19">
        <f t="shared" si="49"/>
        <v>50.125133333333331</v>
      </c>
    </row>
    <row r="601" spans="2:19">
      <c r="B601" s="20">
        <f t="shared" si="45"/>
        <v>599</v>
      </c>
      <c r="C601" s="66">
        <v>4900</v>
      </c>
      <c r="D601" s="65" t="s">
        <v>2053</v>
      </c>
      <c r="E601" s="51" t="s">
        <v>1174</v>
      </c>
      <c r="F601" s="46">
        <v>773</v>
      </c>
      <c r="G601" s="47">
        <f>$F601-669</f>
        <v>104</v>
      </c>
      <c r="H601" s="48" t="s">
        <v>1653</v>
      </c>
      <c r="I601" s="49">
        <v>2.9</v>
      </c>
      <c r="J601" s="59" t="s">
        <v>460</v>
      </c>
      <c r="K601" s="50" t="s">
        <v>34</v>
      </c>
      <c r="L601" s="34" t="s">
        <v>1685</v>
      </c>
      <c r="M601" s="36" t="s">
        <v>1175</v>
      </c>
      <c r="N601" s="22"/>
      <c r="O601" s="21"/>
      <c r="P601" s="19">
        <f t="shared" si="46"/>
        <v>0</v>
      </c>
      <c r="Q601" s="19">
        <f t="shared" si="47"/>
        <v>0</v>
      </c>
      <c r="R601" s="19">
        <f t="shared" si="48"/>
        <v>12.912566666666667</v>
      </c>
      <c r="S601" s="19">
        <f t="shared" si="49"/>
        <v>50.143616666666667</v>
      </c>
    </row>
    <row r="602" spans="2:19">
      <c r="B602" s="20">
        <f t="shared" si="45"/>
        <v>600</v>
      </c>
      <c r="C602" s="66">
        <v>4901</v>
      </c>
      <c r="D602" s="65" t="s">
        <v>2052</v>
      </c>
      <c r="E602" s="45" t="s">
        <v>1176</v>
      </c>
      <c r="F602" s="46">
        <v>603</v>
      </c>
      <c r="G602" s="47">
        <f>$F602-499</f>
        <v>104</v>
      </c>
      <c r="H602" s="48" t="s">
        <v>1290</v>
      </c>
      <c r="I602" s="49">
        <v>2.4</v>
      </c>
      <c r="J602" s="59" t="s">
        <v>1177</v>
      </c>
      <c r="K602" s="50" t="s">
        <v>64</v>
      </c>
      <c r="L602" s="34" t="s">
        <v>1688</v>
      </c>
      <c r="M602" s="36" t="s">
        <v>1178</v>
      </c>
      <c r="N602" s="22"/>
      <c r="O602" s="21"/>
      <c r="P602" s="19">
        <f t="shared" si="46"/>
        <v>0</v>
      </c>
      <c r="Q602" s="19">
        <f t="shared" si="47"/>
        <v>0</v>
      </c>
      <c r="R602" s="19">
        <f t="shared" si="48"/>
        <v>16.148883333333334</v>
      </c>
      <c r="S602" s="19">
        <f t="shared" si="49"/>
        <v>50.510966666666668</v>
      </c>
    </row>
    <row r="603" spans="2:19">
      <c r="B603" s="20">
        <f t="shared" si="45"/>
        <v>601</v>
      </c>
      <c r="C603" s="66">
        <v>4903</v>
      </c>
      <c r="D603" s="65" t="s">
        <v>2051</v>
      </c>
      <c r="E603" s="45" t="s">
        <v>605</v>
      </c>
      <c r="F603" s="46">
        <v>452</v>
      </c>
      <c r="G603" s="47">
        <f>$F603-348</f>
        <v>104</v>
      </c>
      <c r="H603" s="48" t="s">
        <v>1654</v>
      </c>
      <c r="I603" s="49">
        <v>1.5</v>
      </c>
      <c r="J603" s="59" t="s">
        <v>1182</v>
      </c>
      <c r="K603" s="50" t="s">
        <v>115</v>
      </c>
      <c r="L603" s="34" t="s">
        <v>1689</v>
      </c>
      <c r="M603" s="36" t="s">
        <v>1183</v>
      </c>
      <c r="N603" s="22"/>
      <c r="O603" s="21"/>
      <c r="P603" s="19">
        <f t="shared" si="46"/>
        <v>0</v>
      </c>
      <c r="Q603" s="19">
        <f t="shared" si="47"/>
        <v>0</v>
      </c>
      <c r="R603" s="19">
        <f t="shared" si="48"/>
        <v>13.905850000000001</v>
      </c>
      <c r="S603" s="19">
        <f t="shared" si="49"/>
        <v>49.898400000000002</v>
      </c>
    </row>
    <row r="604" spans="2:19">
      <c r="B604" s="20">
        <f t="shared" si="45"/>
        <v>602</v>
      </c>
      <c r="C604" s="66">
        <v>3432</v>
      </c>
      <c r="D604" s="65" t="s">
        <v>2050</v>
      </c>
      <c r="E604" s="45" t="s">
        <v>1180</v>
      </c>
      <c r="F604" s="46">
        <v>452.4</v>
      </c>
      <c r="G604" s="47">
        <f>$F604-348.4</f>
        <v>104</v>
      </c>
      <c r="H604" s="48" t="s">
        <v>1305</v>
      </c>
      <c r="I604" s="49">
        <v>1.4</v>
      </c>
      <c r="J604" s="59" t="s">
        <v>1137</v>
      </c>
      <c r="K604" s="50" t="s">
        <v>60</v>
      </c>
      <c r="L604" s="34" t="s">
        <v>1687</v>
      </c>
      <c r="M604" s="36" t="s">
        <v>1181</v>
      </c>
      <c r="N604" s="22"/>
      <c r="O604" s="21"/>
      <c r="P604" s="19">
        <f t="shared" si="46"/>
        <v>0</v>
      </c>
      <c r="Q604" s="19">
        <f t="shared" si="47"/>
        <v>0</v>
      </c>
      <c r="R604" s="19">
        <f t="shared" si="48"/>
        <v>14.878633333333333</v>
      </c>
      <c r="S604" s="19">
        <f t="shared" si="49"/>
        <v>50.698783333333331</v>
      </c>
    </row>
    <row r="605" spans="2:19">
      <c r="B605" s="20">
        <f t="shared" si="45"/>
        <v>603</v>
      </c>
      <c r="C605" s="66">
        <v>4904</v>
      </c>
      <c r="D605" s="65" t="s">
        <v>2049</v>
      </c>
      <c r="E605" s="51" t="s">
        <v>1184</v>
      </c>
      <c r="F605" s="46">
        <v>450</v>
      </c>
      <c r="G605" s="47">
        <f>$F605-346</f>
        <v>104</v>
      </c>
      <c r="H605" s="48" t="s">
        <v>1272</v>
      </c>
      <c r="I605" s="49">
        <v>1.7</v>
      </c>
      <c r="J605" s="59" t="s">
        <v>1185</v>
      </c>
      <c r="K605" s="50" t="s">
        <v>9</v>
      </c>
      <c r="L605" s="34" t="s">
        <v>1681</v>
      </c>
      <c r="M605" s="36" t="s">
        <v>1186</v>
      </c>
      <c r="N605" s="22"/>
      <c r="O605" s="21"/>
      <c r="P605" s="19">
        <f t="shared" si="46"/>
        <v>0</v>
      </c>
      <c r="Q605" s="19">
        <f t="shared" si="47"/>
        <v>0</v>
      </c>
      <c r="R605" s="19">
        <f t="shared" si="48"/>
        <v>13.855833333333333</v>
      </c>
      <c r="S605" s="19">
        <f t="shared" si="49"/>
        <v>50.453516666666673</v>
      </c>
    </row>
    <row r="606" spans="2:19">
      <c r="B606" s="20">
        <f t="shared" si="45"/>
        <v>604</v>
      </c>
      <c r="C606" s="66">
        <v>4905</v>
      </c>
      <c r="D606" s="65" t="s">
        <v>2048</v>
      </c>
      <c r="E606" s="51" t="s">
        <v>1187</v>
      </c>
      <c r="F606" s="46">
        <v>353</v>
      </c>
      <c r="G606" s="47">
        <f>$F606-249</f>
        <v>104</v>
      </c>
      <c r="H606" s="48" t="s">
        <v>1655</v>
      </c>
      <c r="I606" s="49">
        <v>3.4</v>
      </c>
      <c r="J606" s="59" t="s">
        <v>52</v>
      </c>
      <c r="K606" s="50" t="s">
        <v>135</v>
      </c>
      <c r="L606" s="34" t="s">
        <v>1682</v>
      </c>
      <c r="M606" s="36" t="s">
        <v>1188</v>
      </c>
      <c r="N606" s="22"/>
      <c r="O606" s="21"/>
      <c r="P606" s="19">
        <f t="shared" si="46"/>
        <v>0</v>
      </c>
      <c r="Q606" s="19">
        <f t="shared" si="47"/>
        <v>0</v>
      </c>
      <c r="R606" s="19">
        <f t="shared" si="48"/>
        <v>17.587633333333333</v>
      </c>
      <c r="S606" s="19">
        <f t="shared" si="49"/>
        <v>49.025750000000002</v>
      </c>
    </row>
    <row r="607" spans="2:19">
      <c r="B607" s="20">
        <f t="shared" si="45"/>
        <v>605</v>
      </c>
      <c r="C607" s="66">
        <v>316</v>
      </c>
      <c r="D607" s="65" t="s">
        <v>2047</v>
      </c>
      <c r="E607" s="45" t="s">
        <v>324</v>
      </c>
      <c r="F607" s="46">
        <v>1042</v>
      </c>
      <c r="G607" s="47">
        <f>$F607-939</f>
        <v>103</v>
      </c>
      <c r="H607" s="48" t="s">
        <v>1272</v>
      </c>
      <c r="I607" s="49">
        <v>1.5</v>
      </c>
      <c r="J607" s="59" t="s">
        <v>1901</v>
      </c>
      <c r="K607" s="50" t="s">
        <v>1</v>
      </c>
      <c r="L607" s="34" t="s">
        <v>1688</v>
      </c>
      <c r="M607" s="36" t="s">
        <v>1968</v>
      </c>
      <c r="N607" s="22"/>
      <c r="O607" s="21"/>
      <c r="P607" s="19">
        <f t="shared" si="46"/>
        <v>0</v>
      </c>
      <c r="Q607" s="19">
        <f t="shared" si="47"/>
        <v>0</v>
      </c>
      <c r="R607" s="19">
        <f t="shared" si="48"/>
        <v>15.565633333333334</v>
      </c>
      <c r="S607" s="19">
        <f t="shared" si="49"/>
        <v>50.708866666666673</v>
      </c>
    </row>
    <row r="608" spans="2:19">
      <c r="B608" s="20">
        <f t="shared" si="45"/>
        <v>606</v>
      </c>
      <c r="C608" s="66">
        <v>4884</v>
      </c>
      <c r="D608" s="65" t="s">
        <v>2046</v>
      </c>
      <c r="E608" s="51" t="s">
        <v>582</v>
      </c>
      <c r="F608" s="46">
        <v>956</v>
      </c>
      <c r="G608" s="47">
        <f>$F608-853</f>
        <v>103</v>
      </c>
      <c r="H608" s="48" t="s">
        <v>1979</v>
      </c>
      <c r="I608" s="49">
        <v>5</v>
      </c>
      <c r="J608" s="59" t="s">
        <v>1121</v>
      </c>
      <c r="K608" s="50" t="s">
        <v>220</v>
      </c>
      <c r="L608" s="34" t="s">
        <v>1693</v>
      </c>
      <c r="M608" s="36" t="s">
        <v>1122</v>
      </c>
      <c r="N608" s="22"/>
      <c r="O608" s="21"/>
      <c r="P608" s="19">
        <f t="shared" si="46"/>
        <v>0</v>
      </c>
      <c r="Q608" s="19">
        <f t="shared" si="47"/>
        <v>0</v>
      </c>
      <c r="R608" s="19">
        <f t="shared" si="48"/>
        <v>14.61055</v>
      </c>
      <c r="S608" s="19">
        <f t="shared" si="49"/>
        <v>48.653149999999997</v>
      </c>
    </row>
    <row r="609" spans="2:19">
      <c r="B609" s="20">
        <f t="shared" si="45"/>
        <v>607</v>
      </c>
      <c r="C609" s="66">
        <v>4907</v>
      </c>
      <c r="D609" s="65" t="s">
        <v>2045</v>
      </c>
      <c r="E609" s="51" t="s">
        <v>486</v>
      </c>
      <c r="F609" s="46">
        <v>956</v>
      </c>
      <c r="G609" s="47">
        <f>$F609-853</f>
        <v>103</v>
      </c>
      <c r="H609" s="48" t="s">
        <v>1281</v>
      </c>
      <c r="I609" s="49">
        <v>2.6</v>
      </c>
      <c r="J609" s="59" t="s">
        <v>26</v>
      </c>
      <c r="K609" s="50" t="s">
        <v>42</v>
      </c>
      <c r="L609" s="34" t="s">
        <v>1686</v>
      </c>
      <c r="M609" s="36" t="s">
        <v>1190</v>
      </c>
      <c r="N609" s="22"/>
      <c r="O609" s="21"/>
      <c r="P609" s="19">
        <f t="shared" si="46"/>
        <v>0</v>
      </c>
      <c r="Q609" s="19">
        <f t="shared" si="47"/>
        <v>0</v>
      </c>
      <c r="R609" s="19">
        <f t="shared" si="48"/>
        <v>16.850833333333334</v>
      </c>
      <c r="S609" s="19">
        <f t="shared" si="49"/>
        <v>50.04548333333333</v>
      </c>
    </row>
    <row r="610" spans="2:19">
      <c r="B610" s="20">
        <f t="shared" si="45"/>
        <v>608</v>
      </c>
      <c r="C610" s="66">
        <v>2552</v>
      </c>
      <c r="D610" s="65" t="s">
        <v>2044</v>
      </c>
      <c r="E610" s="45" t="s">
        <v>469</v>
      </c>
      <c r="F610" s="46">
        <v>780</v>
      </c>
      <c r="G610" s="47">
        <f>$F610-677</f>
        <v>103</v>
      </c>
      <c r="H610" s="48" t="s">
        <v>1657</v>
      </c>
      <c r="I610" s="49">
        <v>8.1</v>
      </c>
      <c r="J610" s="59" t="s">
        <v>423</v>
      </c>
      <c r="K610" s="50" t="s">
        <v>425</v>
      </c>
      <c r="L610" s="34" t="s">
        <v>1683</v>
      </c>
      <c r="M610" s="36" t="s">
        <v>2043</v>
      </c>
      <c r="N610" s="22"/>
      <c r="O610" s="21"/>
      <c r="P610" s="19">
        <f t="shared" si="46"/>
        <v>0</v>
      </c>
      <c r="Q610" s="19">
        <f t="shared" si="47"/>
        <v>0</v>
      </c>
      <c r="R610" s="19">
        <f t="shared" si="48"/>
        <v>17.522600000000001</v>
      </c>
      <c r="S610" s="19">
        <f t="shared" si="49"/>
        <v>49.891199999999998</v>
      </c>
    </row>
    <row r="611" spans="2:19">
      <c r="B611" s="20">
        <f t="shared" si="45"/>
        <v>609</v>
      </c>
      <c r="C611" s="66">
        <v>2699</v>
      </c>
      <c r="D611" s="65" t="s">
        <v>2042</v>
      </c>
      <c r="E611" s="51" t="s">
        <v>1191</v>
      </c>
      <c r="F611" s="46">
        <v>687</v>
      </c>
      <c r="G611" s="47">
        <f>$F611-584</f>
        <v>103</v>
      </c>
      <c r="H611" s="48" t="s">
        <v>1306</v>
      </c>
      <c r="I611" s="49">
        <v>3.7</v>
      </c>
      <c r="J611" s="59" t="s">
        <v>1093</v>
      </c>
      <c r="K611" s="50" t="s">
        <v>48</v>
      </c>
      <c r="L611" s="34" t="s">
        <v>1682</v>
      </c>
      <c r="M611" s="36" t="s">
        <v>1192</v>
      </c>
      <c r="N611" s="22"/>
      <c r="O611" s="21"/>
      <c r="P611" s="19">
        <f t="shared" si="46"/>
        <v>0</v>
      </c>
      <c r="Q611" s="19">
        <f t="shared" si="47"/>
        <v>0</v>
      </c>
      <c r="R611" s="19">
        <f t="shared" si="48"/>
        <v>17.848783333333333</v>
      </c>
      <c r="S611" s="19">
        <f t="shared" si="49"/>
        <v>49.394183333333331</v>
      </c>
    </row>
    <row r="612" spans="2:19">
      <c r="B612" s="20">
        <f t="shared" si="45"/>
        <v>610</v>
      </c>
      <c r="C612" s="66">
        <v>4908</v>
      </c>
      <c r="D612" s="65" t="s">
        <v>2041</v>
      </c>
      <c r="E612" s="51" t="s">
        <v>857</v>
      </c>
      <c r="F612" s="46">
        <v>571</v>
      </c>
      <c r="G612" s="47">
        <f>$F612-468</f>
        <v>103</v>
      </c>
      <c r="H612" s="48" t="s">
        <v>1290</v>
      </c>
      <c r="I612" s="49">
        <v>1</v>
      </c>
      <c r="J612" s="59" t="s">
        <v>1193</v>
      </c>
      <c r="K612" s="50" t="s">
        <v>9</v>
      </c>
      <c r="L612" s="34" t="s">
        <v>1681</v>
      </c>
      <c r="M612" s="36" t="s">
        <v>1194</v>
      </c>
      <c r="N612" s="22"/>
      <c r="O612" s="21"/>
      <c r="P612" s="19">
        <f t="shared" si="46"/>
        <v>0</v>
      </c>
      <c r="Q612" s="19">
        <f t="shared" si="47"/>
        <v>0</v>
      </c>
      <c r="R612" s="19">
        <f t="shared" si="48"/>
        <v>13.934800000000001</v>
      </c>
      <c r="S612" s="19">
        <f t="shared" si="49"/>
        <v>50.527000000000001</v>
      </c>
    </row>
    <row r="613" spans="2:19">
      <c r="B613" s="20">
        <f t="shared" si="45"/>
        <v>611</v>
      </c>
      <c r="C613" s="66">
        <v>4909</v>
      </c>
      <c r="D613" s="65" t="s">
        <v>2040</v>
      </c>
      <c r="E613" s="45" t="s">
        <v>1195</v>
      </c>
      <c r="F613" s="46">
        <v>543</v>
      </c>
      <c r="G613" s="47">
        <f>$F613-440</f>
        <v>103</v>
      </c>
      <c r="H613" s="48" t="s">
        <v>1290</v>
      </c>
      <c r="I613" s="49">
        <v>2.1</v>
      </c>
      <c r="J613" s="59" t="s">
        <v>119</v>
      </c>
      <c r="K613" s="50" t="s">
        <v>9</v>
      </c>
      <c r="L613" s="34" t="s">
        <v>1681</v>
      </c>
      <c r="M613" s="36" t="s">
        <v>1196</v>
      </c>
      <c r="N613" s="22"/>
      <c r="O613" s="21"/>
      <c r="P613" s="19">
        <f t="shared" si="46"/>
        <v>0</v>
      </c>
      <c r="Q613" s="19">
        <f t="shared" si="47"/>
        <v>0</v>
      </c>
      <c r="R613" s="19">
        <f t="shared" si="48"/>
        <v>14.008900000000001</v>
      </c>
      <c r="S613" s="19">
        <f t="shared" si="49"/>
        <v>50.570983333333338</v>
      </c>
    </row>
    <row r="614" spans="2:19">
      <c r="B614" s="20">
        <f t="shared" si="45"/>
        <v>612</v>
      </c>
      <c r="C614" s="66">
        <v>5973</v>
      </c>
      <c r="D614" s="65" t="s">
        <v>2039</v>
      </c>
      <c r="E614" s="51" t="s">
        <v>939</v>
      </c>
      <c r="F614" s="46">
        <v>516</v>
      </c>
      <c r="G614" s="47">
        <f>$F614-413</f>
        <v>103</v>
      </c>
      <c r="H614" s="48" t="s">
        <v>1658</v>
      </c>
      <c r="I614" s="49">
        <v>7.5</v>
      </c>
      <c r="J614" s="59" t="s">
        <v>1101</v>
      </c>
      <c r="K614" s="50" t="s">
        <v>304</v>
      </c>
      <c r="L614" s="34" t="s">
        <v>1689</v>
      </c>
      <c r="M614" s="36" t="s">
        <v>1197</v>
      </c>
      <c r="N614" s="22"/>
      <c r="O614" s="21"/>
      <c r="P614" s="19">
        <f t="shared" si="46"/>
        <v>0</v>
      </c>
      <c r="Q614" s="19">
        <f t="shared" si="47"/>
        <v>0</v>
      </c>
      <c r="R614" s="19">
        <f t="shared" si="48"/>
        <v>14.483866666666666</v>
      </c>
      <c r="S614" s="19">
        <f t="shared" si="49"/>
        <v>49.810133333333333</v>
      </c>
    </row>
    <row r="615" spans="2:19">
      <c r="B615" s="20">
        <f t="shared" si="45"/>
        <v>613</v>
      </c>
      <c r="C615" s="66">
        <v>4910</v>
      </c>
      <c r="D615" s="65" t="s">
        <v>2038</v>
      </c>
      <c r="E615" s="51" t="s">
        <v>1198</v>
      </c>
      <c r="F615" s="46">
        <v>512</v>
      </c>
      <c r="G615" s="47">
        <f>$F615-409</f>
        <v>103</v>
      </c>
      <c r="H615" s="48" t="s">
        <v>1659</v>
      </c>
      <c r="I615" s="49">
        <v>1.4</v>
      </c>
      <c r="J615" s="59" t="s">
        <v>1199</v>
      </c>
      <c r="K615" s="50" t="s">
        <v>70</v>
      </c>
      <c r="L615" s="34" t="s">
        <v>1691</v>
      </c>
      <c r="M615" s="36" t="s">
        <v>1200</v>
      </c>
      <c r="N615" s="22"/>
      <c r="O615" s="21"/>
      <c r="P615" s="19">
        <f t="shared" si="46"/>
        <v>0</v>
      </c>
      <c r="Q615" s="19">
        <f t="shared" si="47"/>
        <v>0</v>
      </c>
      <c r="R615" s="19">
        <f t="shared" si="48"/>
        <v>16.573816666666666</v>
      </c>
      <c r="S615" s="19">
        <f t="shared" si="49"/>
        <v>49.388233333333332</v>
      </c>
    </row>
    <row r="616" spans="2:19">
      <c r="B616" s="20">
        <f t="shared" si="45"/>
        <v>614</v>
      </c>
      <c r="C616" s="66">
        <v>2330</v>
      </c>
      <c r="D616" s="65" t="s">
        <v>2037</v>
      </c>
      <c r="E616" s="45" t="s">
        <v>1201</v>
      </c>
      <c r="F616" s="46">
        <v>511</v>
      </c>
      <c r="G616" s="47">
        <f>$F616-408</f>
        <v>103</v>
      </c>
      <c r="H616" s="48" t="s">
        <v>1370</v>
      </c>
      <c r="I616" s="49">
        <v>1.2</v>
      </c>
      <c r="J616" s="59" t="s">
        <v>244</v>
      </c>
      <c r="K616" s="50" t="s">
        <v>23</v>
      </c>
      <c r="L616" s="34" t="s">
        <v>1683</v>
      </c>
      <c r="M616" s="36" t="s">
        <v>1202</v>
      </c>
      <c r="N616" s="22"/>
      <c r="O616" s="21"/>
      <c r="P616" s="19">
        <f t="shared" si="46"/>
        <v>0</v>
      </c>
      <c r="Q616" s="19">
        <f t="shared" si="47"/>
        <v>0</v>
      </c>
      <c r="R616" s="19">
        <f t="shared" si="48"/>
        <v>18.112400000000001</v>
      </c>
      <c r="S616" s="19">
        <f t="shared" si="49"/>
        <v>49.583983333333336</v>
      </c>
    </row>
    <row r="617" spans="2:19">
      <c r="B617" s="20">
        <f t="shared" si="45"/>
        <v>615</v>
      </c>
      <c r="C617" s="66">
        <v>4911</v>
      </c>
      <c r="D617" s="65" t="s">
        <v>2036</v>
      </c>
      <c r="E617" s="45" t="s">
        <v>30</v>
      </c>
      <c r="F617" s="46">
        <v>506</v>
      </c>
      <c r="G617" s="47">
        <f>$F617-403</f>
        <v>103</v>
      </c>
      <c r="H617" s="48" t="s">
        <v>1396</v>
      </c>
      <c r="I617" s="49">
        <v>2.5</v>
      </c>
      <c r="J617" s="59" t="s">
        <v>1101</v>
      </c>
      <c r="K617" s="50" t="s">
        <v>304</v>
      </c>
      <c r="L617" s="34" t="s">
        <v>1689</v>
      </c>
      <c r="M617" s="36" t="s">
        <v>1203</v>
      </c>
      <c r="N617" s="22"/>
      <c r="O617" s="21"/>
      <c r="P617" s="19">
        <f t="shared" si="46"/>
        <v>0</v>
      </c>
      <c r="Q617" s="19">
        <f t="shared" si="47"/>
        <v>0</v>
      </c>
      <c r="R617" s="19">
        <f t="shared" si="48"/>
        <v>14.608549999999999</v>
      </c>
      <c r="S617" s="19">
        <f t="shared" si="49"/>
        <v>49.771633333333334</v>
      </c>
    </row>
    <row r="618" spans="2:19">
      <c r="B618" s="20">
        <f t="shared" si="45"/>
        <v>616</v>
      </c>
      <c r="C618" s="66">
        <v>4912</v>
      </c>
      <c r="D618" s="65" t="s">
        <v>2035</v>
      </c>
      <c r="E618" s="51" t="s">
        <v>1207</v>
      </c>
      <c r="F618" s="46">
        <v>377</v>
      </c>
      <c r="G618" s="47">
        <f>$F618-274</f>
        <v>103</v>
      </c>
      <c r="H618" s="48" t="s">
        <v>1660</v>
      </c>
      <c r="I618" s="49">
        <v>8.1</v>
      </c>
      <c r="J618" s="59" t="s">
        <v>476</v>
      </c>
      <c r="K618" s="50" t="s">
        <v>9</v>
      </c>
      <c r="L618" s="34" t="s">
        <v>1681</v>
      </c>
      <c r="M618" s="36" t="s">
        <v>1208</v>
      </c>
      <c r="N618" s="22"/>
      <c r="O618" s="21"/>
      <c r="P618" s="19">
        <f t="shared" si="46"/>
        <v>0</v>
      </c>
      <c r="Q618" s="19">
        <f t="shared" si="47"/>
        <v>0</v>
      </c>
      <c r="R618" s="19">
        <f t="shared" si="48"/>
        <v>13.977650000000001</v>
      </c>
      <c r="S618" s="19">
        <f t="shared" si="49"/>
        <v>50.629600000000003</v>
      </c>
    </row>
    <row r="619" spans="2:19">
      <c r="B619" s="20">
        <f t="shared" si="45"/>
        <v>617</v>
      </c>
      <c r="C619" s="66">
        <v>97</v>
      </c>
      <c r="D619" s="65" t="s">
        <v>2034</v>
      </c>
      <c r="E619" s="45" t="s">
        <v>1747</v>
      </c>
      <c r="F619" s="46">
        <v>1295</v>
      </c>
      <c r="G619" s="47">
        <f>$F619-1193</f>
        <v>102</v>
      </c>
      <c r="H619" s="48" t="s">
        <v>1866</v>
      </c>
      <c r="I619" s="49">
        <v>2.6</v>
      </c>
      <c r="J619" s="59" t="s">
        <v>1887</v>
      </c>
      <c r="K619" s="50" t="s">
        <v>20</v>
      </c>
      <c r="L619" s="34" t="s">
        <v>1692</v>
      </c>
      <c r="M619" s="36" t="s">
        <v>1969</v>
      </c>
      <c r="N619" s="22"/>
      <c r="O619" s="21"/>
      <c r="P619" s="19">
        <f t="shared" si="46"/>
        <v>0</v>
      </c>
      <c r="Q619" s="19">
        <f t="shared" si="47"/>
        <v>0</v>
      </c>
      <c r="R619" s="19">
        <f t="shared" si="48"/>
        <v>13.288600000000001</v>
      </c>
      <c r="S619" s="19">
        <f t="shared" si="49"/>
        <v>49.130400000000002</v>
      </c>
    </row>
    <row r="620" spans="2:19">
      <c r="B620" s="20">
        <f t="shared" si="45"/>
        <v>618</v>
      </c>
      <c r="C620" s="66">
        <v>3146</v>
      </c>
      <c r="D620" s="65" t="s">
        <v>2033</v>
      </c>
      <c r="E620" s="51" t="s">
        <v>1209</v>
      </c>
      <c r="F620" s="46">
        <v>892</v>
      </c>
      <c r="G620" s="47">
        <f>$F620-790</f>
        <v>102</v>
      </c>
      <c r="H620" s="48" t="s">
        <v>1661</v>
      </c>
      <c r="I620" s="49">
        <v>1.1000000000000001</v>
      </c>
      <c r="J620" s="59" t="s">
        <v>542</v>
      </c>
      <c r="K620" s="50" t="s">
        <v>2</v>
      </c>
      <c r="L620" s="34" t="s">
        <v>1686</v>
      </c>
      <c r="M620" s="36" t="s">
        <v>1210</v>
      </c>
      <c r="N620" s="22"/>
      <c r="O620" s="21"/>
      <c r="P620" s="19">
        <f t="shared" si="46"/>
        <v>0</v>
      </c>
      <c r="Q620" s="19">
        <f t="shared" si="47"/>
        <v>0</v>
      </c>
      <c r="R620" s="19">
        <f t="shared" si="48"/>
        <v>17.108683333333335</v>
      </c>
      <c r="S620" s="19">
        <f t="shared" si="49"/>
        <v>50.058633333333333</v>
      </c>
    </row>
    <row r="621" spans="2:19">
      <c r="B621" s="20">
        <f t="shared" si="45"/>
        <v>619</v>
      </c>
      <c r="C621" s="66">
        <v>3659</v>
      </c>
      <c r="D621" s="65" t="s">
        <v>2032</v>
      </c>
      <c r="E621" s="51" t="s">
        <v>1213</v>
      </c>
      <c r="F621" s="46">
        <v>583</v>
      </c>
      <c r="G621" s="47">
        <f>$F621-481</f>
        <v>102</v>
      </c>
      <c r="H621" s="48" t="s">
        <v>1663</v>
      </c>
      <c r="I621" s="49">
        <v>5.9</v>
      </c>
      <c r="J621" s="59" t="s">
        <v>1214</v>
      </c>
      <c r="K621" s="50" t="s">
        <v>330</v>
      </c>
      <c r="L621" s="34" t="s">
        <v>1689</v>
      </c>
      <c r="M621" s="36" t="s">
        <v>1215</v>
      </c>
      <c r="N621" s="22"/>
      <c r="O621" s="21"/>
      <c r="P621" s="19">
        <f t="shared" si="46"/>
        <v>0</v>
      </c>
      <c r="Q621" s="19">
        <f t="shared" si="47"/>
        <v>0</v>
      </c>
      <c r="R621" s="19">
        <f t="shared" si="48"/>
        <v>15.014533333333333</v>
      </c>
      <c r="S621" s="19">
        <f t="shared" si="49"/>
        <v>49.680900000000001</v>
      </c>
    </row>
    <row r="622" spans="2:19">
      <c r="B622" s="20">
        <f t="shared" si="45"/>
        <v>620</v>
      </c>
      <c r="C622" s="66">
        <v>3956</v>
      </c>
      <c r="D622" s="65" t="s">
        <v>2030</v>
      </c>
      <c r="E622" s="51" t="s">
        <v>2031</v>
      </c>
      <c r="F622" s="46">
        <v>498</v>
      </c>
      <c r="G622" s="47">
        <f>F622-395.6</f>
        <v>102.39999999999998</v>
      </c>
      <c r="H622" s="48" t="s">
        <v>2771</v>
      </c>
      <c r="I622" s="49">
        <v>5.9</v>
      </c>
      <c r="J622" s="59" t="s">
        <v>2029</v>
      </c>
      <c r="K622" s="50" t="s">
        <v>304</v>
      </c>
      <c r="L622" s="34" t="s">
        <v>1689</v>
      </c>
      <c r="M622" s="36" t="s">
        <v>2028</v>
      </c>
      <c r="N622" s="22"/>
      <c r="O622" s="21"/>
      <c r="P622" s="19">
        <f t="shared" si="46"/>
        <v>0</v>
      </c>
      <c r="Q622" s="19">
        <f t="shared" si="47"/>
        <v>0</v>
      </c>
      <c r="R622" s="19">
        <f t="shared" si="48"/>
        <v>14.376433333333333</v>
      </c>
      <c r="S622" s="19">
        <f t="shared" si="49"/>
        <v>49.76455</v>
      </c>
    </row>
    <row r="623" spans="2:19">
      <c r="B623" s="20">
        <f t="shared" si="45"/>
        <v>621</v>
      </c>
      <c r="C623" s="66">
        <v>4914</v>
      </c>
      <c r="D623" s="65" t="s">
        <v>2027</v>
      </c>
      <c r="E623" s="51" t="s">
        <v>1216</v>
      </c>
      <c r="F623" s="46">
        <v>494</v>
      </c>
      <c r="G623" s="47">
        <f>$F623-392</f>
        <v>102</v>
      </c>
      <c r="H623" s="48" t="s">
        <v>1664</v>
      </c>
      <c r="I623" s="49">
        <v>3.2</v>
      </c>
      <c r="J623" s="59" t="s">
        <v>349</v>
      </c>
      <c r="K623" s="50" t="s">
        <v>123</v>
      </c>
      <c r="L623" s="34" t="s">
        <v>1683</v>
      </c>
      <c r="M623" s="36" t="s">
        <v>1217</v>
      </c>
      <c r="N623" s="22"/>
      <c r="O623" s="21"/>
      <c r="P623" s="19">
        <f t="shared" si="46"/>
        <v>0</v>
      </c>
      <c r="Q623" s="19">
        <f t="shared" si="47"/>
        <v>0</v>
      </c>
      <c r="R623" s="19">
        <f t="shared" si="48"/>
        <v>17.598483333333331</v>
      </c>
      <c r="S623" s="19">
        <f t="shared" si="49"/>
        <v>50.231950000000005</v>
      </c>
    </row>
    <row r="624" spans="2:19">
      <c r="B624" s="20">
        <f t="shared" si="45"/>
        <v>622</v>
      </c>
      <c r="C624" s="66">
        <v>4915</v>
      </c>
      <c r="D624" s="65" t="s">
        <v>2026</v>
      </c>
      <c r="E624" s="51" t="s">
        <v>767</v>
      </c>
      <c r="F624" s="46">
        <v>486</v>
      </c>
      <c r="G624" s="47">
        <f>$F624-384</f>
        <v>102</v>
      </c>
      <c r="H624" s="48" t="s">
        <v>1665</v>
      </c>
      <c r="I624" s="49">
        <v>5.8</v>
      </c>
      <c r="J624" s="59" t="s">
        <v>939</v>
      </c>
      <c r="K624" s="50" t="s">
        <v>304</v>
      </c>
      <c r="L624" s="34" t="s">
        <v>1689</v>
      </c>
      <c r="M624" s="36" t="s">
        <v>1218</v>
      </c>
      <c r="N624" s="22"/>
      <c r="O624" s="21"/>
      <c r="P624" s="19">
        <f t="shared" si="46"/>
        <v>0</v>
      </c>
      <c r="Q624" s="19">
        <f t="shared" si="47"/>
        <v>0</v>
      </c>
      <c r="R624" s="19">
        <f t="shared" si="48"/>
        <v>14.405933333333333</v>
      </c>
      <c r="S624" s="19">
        <f t="shared" si="49"/>
        <v>49.827616666666671</v>
      </c>
    </row>
    <row r="625" spans="2:19">
      <c r="B625" s="20">
        <f t="shared" si="45"/>
        <v>623</v>
      </c>
      <c r="C625" s="66">
        <v>4923</v>
      </c>
      <c r="D625" s="65" t="s">
        <v>2025</v>
      </c>
      <c r="E625" s="45" t="s">
        <v>30</v>
      </c>
      <c r="F625" s="46">
        <v>450</v>
      </c>
      <c r="G625" s="47">
        <f>$F625-348</f>
        <v>102</v>
      </c>
      <c r="H625" s="48" t="s">
        <v>1672</v>
      </c>
      <c r="I625" s="49">
        <v>3.2</v>
      </c>
      <c r="J625" s="59" t="s">
        <v>787</v>
      </c>
      <c r="K625" s="50" t="s">
        <v>219</v>
      </c>
      <c r="L625" s="34" t="s">
        <v>1688</v>
      </c>
      <c r="M625" s="36" t="s">
        <v>2024</v>
      </c>
      <c r="N625" s="22"/>
      <c r="O625" s="21"/>
      <c r="P625" s="19">
        <f t="shared" si="46"/>
        <v>0</v>
      </c>
      <c r="Q625" s="19">
        <f t="shared" si="47"/>
        <v>0</v>
      </c>
      <c r="R625" s="19">
        <f t="shared" si="48"/>
        <v>15.568299999999999</v>
      </c>
      <c r="S625" s="19">
        <f t="shared" si="49"/>
        <v>50.394399999999997</v>
      </c>
    </row>
    <row r="626" spans="2:19">
      <c r="B626" s="20">
        <f t="shared" si="45"/>
        <v>624</v>
      </c>
      <c r="C626" s="66">
        <v>80</v>
      </c>
      <c r="D626" s="65" t="s">
        <v>2023</v>
      </c>
      <c r="E626" s="45" t="s">
        <v>1744</v>
      </c>
      <c r="F626" s="46">
        <v>1326.5</v>
      </c>
      <c r="G626" s="47">
        <f>$F626-1225.5</f>
        <v>101</v>
      </c>
      <c r="H626" s="48" t="s">
        <v>1283</v>
      </c>
      <c r="I626" s="49">
        <v>2.25</v>
      </c>
      <c r="J626" s="59" t="s">
        <v>1738</v>
      </c>
      <c r="K626" s="50" t="s">
        <v>1738</v>
      </c>
      <c r="L626" s="34" t="s">
        <v>1684</v>
      </c>
      <c r="M626" s="36" t="s">
        <v>1971</v>
      </c>
      <c r="N626" s="22"/>
      <c r="O626" s="21"/>
      <c r="P626" s="19">
        <f t="shared" si="46"/>
        <v>0</v>
      </c>
      <c r="Q626" s="19">
        <f t="shared" si="47"/>
        <v>0</v>
      </c>
      <c r="R626" s="19">
        <f t="shared" si="48"/>
        <v>16.814700000000002</v>
      </c>
      <c r="S626" s="19">
        <f t="shared" si="49"/>
        <v>50.192449999999994</v>
      </c>
    </row>
    <row r="627" spans="2:19">
      <c r="B627" s="20">
        <f t="shared" si="45"/>
        <v>625</v>
      </c>
      <c r="C627" s="66">
        <v>4916</v>
      </c>
      <c r="D627" s="65" t="s">
        <v>2022</v>
      </c>
      <c r="E627" s="51" t="s">
        <v>1221</v>
      </c>
      <c r="F627" s="46">
        <v>941.8</v>
      </c>
      <c r="G627" s="47">
        <f>$F627-841</f>
        <v>100.79999999999995</v>
      </c>
      <c r="H627" s="48" t="s">
        <v>1667</v>
      </c>
      <c r="I627" s="49">
        <v>3.1</v>
      </c>
      <c r="J627" s="59" t="s">
        <v>28</v>
      </c>
      <c r="K627" s="50" t="s">
        <v>31</v>
      </c>
      <c r="L627" s="34" t="s">
        <v>1693</v>
      </c>
      <c r="M627" s="36" t="s">
        <v>1222</v>
      </c>
      <c r="N627" s="22"/>
      <c r="O627" s="21"/>
      <c r="P627" s="19">
        <f t="shared" si="46"/>
        <v>0</v>
      </c>
      <c r="Q627" s="19">
        <f t="shared" si="47"/>
        <v>0</v>
      </c>
      <c r="R627" s="19">
        <f t="shared" si="48"/>
        <v>13.919749999999999</v>
      </c>
      <c r="S627" s="19">
        <f t="shared" si="49"/>
        <v>48.938783333333333</v>
      </c>
    </row>
    <row r="628" spans="2:19">
      <c r="B628" s="20">
        <f t="shared" si="45"/>
        <v>626</v>
      </c>
      <c r="C628" s="66">
        <v>4885</v>
      </c>
      <c r="D628" s="65" t="s">
        <v>2021</v>
      </c>
      <c r="E628" s="51" t="s">
        <v>1123</v>
      </c>
      <c r="F628" s="46">
        <v>839</v>
      </c>
      <c r="G628" s="47">
        <f>$F628-738</f>
        <v>101</v>
      </c>
      <c r="H628" s="48" t="s">
        <v>1637</v>
      </c>
      <c r="I628" s="49">
        <v>1.2</v>
      </c>
      <c r="J628" s="59" t="s">
        <v>62</v>
      </c>
      <c r="K628" s="50" t="s">
        <v>64</v>
      </c>
      <c r="L628" s="34" t="s">
        <v>1688</v>
      </c>
      <c r="M628" s="36" t="s">
        <v>1124</v>
      </c>
      <c r="N628" s="22"/>
      <c r="O628" s="21"/>
      <c r="P628" s="19">
        <f t="shared" si="46"/>
        <v>0</v>
      </c>
      <c r="Q628" s="19">
        <f t="shared" si="47"/>
        <v>0</v>
      </c>
      <c r="R628" s="19">
        <f t="shared" si="48"/>
        <v>15.998049999999999</v>
      </c>
      <c r="S628" s="19">
        <f t="shared" si="49"/>
        <v>50.668549999999996</v>
      </c>
    </row>
    <row r="629" spans="2:19">
      <c r="B629" s="20">
        <f t="shared" si="45"/>
        <v>627</v>
      </c>
      <c r="C629" s="66">
        <v>4181</v>
      </c>
      <c r="D629" s="65" t="s">
        <v>2020</v>
      </c>
      <c r="E629" s="51" t="s">
        <v>1224</v>
      </c>
      <c r="F629" s="46">
        <v>776</v>
      </c>
      <c r="G629" s="47">
        <f>$F629-675</f>
        <v>101</v>
      </c>
      <c r="H629" s="48" t="s">
        <v>1669</v>
      </c>
      <c r="I629" s="49">
        <v>2.5</v>
      </c>
      <c r="J629" s="59" t="s">
        <v>1225</v>
      </c>
      <c r="K629" s="50" t="s">
        <v>31</v>
      </c>
      <c r="L629" s="34" t="s">
        <v>1693</v>
      </c>
      <c r="M629" s="36" t="s">
        <v>1226</v>
      </c>
      <c r="N629" s="22"/>
      <c r="O629" s="21"/>
      <c r="P629" s="19">
        <f t="shared" si="46"/>
        <v>0</v>
      </c>
      <c r="Q629" s="19">
        <f t="shared" si="47"/>
        <v>0</v>
      </c>
      <c r="R629" s="19">
        <f t="shared" si="48"/>
        <v>14.336333333333334</v>
      </c>
      <c r="S629" s="19">
        <f t="shared" si="49"/>
        <v>48.776266666666665</v>
      </c>
    </row>
    <row r="630" spans="2:19">
      <c r="B630" s="20">
        <f t="shared" si="45"/>
        <v>628</v>
      </c>
      <c r="C630" s="66">
        <v>4452</v>
      </c>
      <c r="D630" s="65" t="s">
        <v>2019</v>
      </c>
      <c r="E630" s="45" t="s">
        <v>402</v>
      </c>
      <c r="F630" s="46">
        <v>760</v>
      </c>
      <c r="G630" s="47">
        <f>$F630-659</f>
        <v>101</v>
      </c>
      <c r="H630" s="48" t="s">
        <v>1670</v>
      </c>
      <c r="I630" s="49">
        <v>6.6</v>
      </c>
      <c r="J630" s="59" t="s">
        <v>92</v>
      </c>
      <c r="K630" s="50" t="s">
        <v>94</v>
      </c>
      <c r="L630" s="34" t="s">
        <v>1693</v>
      </c>
      <c r="M630" s="36" t="s">
        <v>1227</v>
      </c>
      <c r="N630" s="22"/>
      <c r="O630" s="21"/>
      <c r="P630" s="19">
        <f t="shared" si="46"/>
        <v>0</v>
      </c>
      <c r="Q630" s="19">
        <f t="shared" si="47"/>
        <v>0</v>
      </c>
      <c r="R630" s="19">
        <f t="shared" si="48"/>
        <v>15.3375</v>
      </c>
      <c r="S630" s="19">
        <f t="shared" si="49"/>
        <v>49.154466666666664</v>
      </c>
    </row>
    <row r="631" spans="2:19">
      <c r="B631" s="20">
        <f t="shared" si="45"/>
        <v>629</v>
      </c>
      <c r="C631" s="66">
        <v>4918</v>
      </c>
      <c r="D631" s="65" t="s">
        <v>2018</v>
      </c>
      <c r="E631" s="51" t="s">
        <v>1228</v>
      </c>
      <c r="F631" s="46">
        <v>744</v>
      </c>
      <c r="G631" s="47">
        <f>$F631-643</f>
        <v>101</v>
      </c>
      <c r="H631" s="48" t="s">
        <v>2780</v>
      </c>
      <c r="I631" s="49">
        <v>2.4</v>
      </c>
      <c r="J631" s="59" t="s">
        <v>1229</v>
      </c>
      <c r="K631" s="50" t="s">
        <v>103</v>
      </c>
      <c r="L631" s="34" t="s">
        <v>1685</v>
      </c>
      <c r="M631" s="36" t="s">
        <v>1230</v>
      </c>
      <c r="N631" s="22"/>
      <c r="O631" s="21"/>
      <c r="P631" s="19">
        <f t="shared" si="46"/>
        <v>0</v>
      </c>
      <c r="Q631" s="19">
        <f t="shared" si="47"/>
        <v>0</v>
      </c>
      <c r="R631" s="19">
        <f t="shared" si="48"/>
        <v>13.149649999999999</v>
      </c>
      <c r="S631" s="19">
        <f t="shared" si="49"/>
        <v>50.269999999999996</v>
      </c>
    </row>
    <row r="632" spans="2:19">
      <c r="B632" s="20">
        <f t="shared" si="45"/>
        <v>630</v>
      </c>
      <c r="C632" s="66">
        <v>4919</v>
      </c>
      <c r="D632" s="65" t="s">
        <v>2017</v>
      </c>
      <c r="E632" s="45" t="s">
        <v>1231</v>
      </c>
      <c r="F632" s="46">
        <v>717</v>
      </c>
      <c r="G632" s="47">
        <f>$F632-616</f>
        <v>101</v>
      </c>
      <c r="H632" s="48" t="s">
        <v>1270</v>
      </c>
      <c r="I632" s="49">
        <v>2.1</v>
      </c>
      <c r="J632" s="59" t="s">
        <v>1232</v>
      </c>
      <c r="K632" s="50" t="s">
        <v>34</v>
      </c>
      <c r="L632" s="34" t="s">
        <v>1685</v>
      </c>
      <c r="M632" s="36" t="s">
        <v>1233</v>
      </c>
      <c r="N632" s="22"/>
      <c r="O632" s="21"/>
      <c r="P632" s="19">
        <f t="shared" si="46"/>
        <v>0</v>
      </c>
      <c r="Q632" s="19">
        <f t="shared" si="47"/>
        <v>0</v>
      </c>
      <c r="R632" s="19">
        <f t="shared" si="48"/>
        <v>12.963766666666666</v>
      </c>
      <c r="S632" s="19">
        <f t="shared" si="49"/>
        <v>50.205600000000004</v>
      </c>
    </row>
    <row r="633" spans="2:19">
      <c r="B633" s="20">
        <f t="shared" si="45"/>
        <v>631</v>
      </c>
      <c r="C633" s="66">
        <v>5980</v>
      </c>
      <c r="D633" s="65" t="s">
        <v>2015</v>
      </c>
      <c r="E633" s="45" t="s">
        <v>2016</v>
      </c>
      <c r="F633" s="46">
        <v>627</v>
      </c>
      <c r="G633" s="47">
        <f>F633-525.6</f>
        <v>101.39999999999998</v>
      </c>
      <c r="H633" s="48" t="s">
        <v>1270</v>
      </c>
      <c r="I633" s="49">
        <v>9.5</v>
      </c>
      <c r="J633" s="59" t="s">
        <v>2014</v>
      </c>
      <c r="K633" s="50" t="s">
        <v>304</v>
      </c>
      <c r="L633" s="34" t="s">
        <v>1689</v>
      </c>
      <c r="M633" s="36" t="s">
        <v>2013</v>
      </c>
      <c r="N633" s="22"/>
      <c r="O633" s="21"/>
      <c r="P633" s="19">
        <f t="shared" si="46"/>
        <v>0</v>
      </c>
      <c r="Q633" s="19">
        <f t="shared" si="47"/>
        <v>0</v>
      </c>
      <c r="R633" s="19">
        <f t="shared" si="48"/>
        <v>14.253133333333333</v>
      </c>
      <c r="S633" s="19">
        <f t="shared" si="49"/>
        <v>49.565483333333333</v>
      </c>
    </row>
    <row r="634" spans="2:19">
      <c r="B634" s="20">
        <f t="shared" si="45"/>
        <v>632</v>
      </c>
      <c r="C634" s="66">
        <v>5974</v>
      </c>
      <c r="D634" s="65" t="s">
        <v>2011</v>
      </c>
      <c r="E634" s="51" t="s">
        <v>2012</v>
      </c>
      <c r="F634" s="46">
        <v>615</v>
      </c>
      <c r="G634" s="47">
        <v>101</v>
      </c>
      <c r="H634" s="48" t="s">
        <v>2772</v>
      </c>
      <c r="I634" s="49">
        <v>5.2</v>
      </c>
      <c r="J634" s="59" t="s">
        <v>2010</v>
      </c>
      <c r="K634" s="50" t="s">
        <v>94</v>
      </c>
      <c r="L634" s="34" t="s">
        <v>1693</v>
      </c>
      <c r="M634" s="36" t="s">
        <v>2009</v>
      </c>
      <c r="N634" s="22"/>
      <c r="O634" s="21"/>
      <c r="P634" s="19">
        <f t="shared" si="46"/>
        <v>0</v>
      </c>
      <c r="Q634" s="19">
        <f t="shared" si="47"/>
        <v>0</v>
      </c>
      <c r="R634" s="19">
        <f t="shared" si="48"/>
        <v>14.988866666666667</v>
      </c>
      <c r="S634" s="19">
        <f t="shared" si="49"/>
        <v>49.030416666666667</v>
      </c>
    </row>
    <row r="635" spans="2:19">
      <c r="B635" s="20">
        <f t="shared" si="45"/>
        <v>633</v>
      </c>
      <c r="C635" s="66">
        <v>4083</v>
      </c>
      <c r="D635" s="65" t="s">
        <v>2008</v>
      </c>
      <c r="E635" s="51" t="s">
        <v>5</v>
      </c>
      <c r="F635" s="46">
        <v>539</v>
      </c>
      <c r="G635" s="47">
        <f>$F635-438</f>
        <v>101</v>
      </c>
      <c r="H635" s="48" t="s">
        <v>1671</v>
      </c>
      <c r="I635" s="49">
        <v>1.8</v>
      </c>
      <c r="J635" s="59" t="s">
        <v>326</v>
      </c>
      <c r="K635" s="50" t="s">
        <v>77</v>
      </c>
      <c r="L635" s="34" t="s">
        <v>1689</v>
      </c>
      <c r="M635" s="36" t="s">
        <v>1234</v>
      </c>
      <c r="N635" s="22"/>
      <c r="O635" s="21"/>
      <c r="P635" s="19">
        <f t="shared" si="46"/>
        <v>0</v>
      </c>
      <c r="Q635" s="19">
        <f t="shared" si="47"/>
        <v>0</v>
      </c>
      <c r="R635" s="19">
        <f t="shared" si="48"/>
        <v>13.959299999999999</v>
      </c>
      <c r="S635" s="19">
        <f t="shared" si="49"/>
        <v>49.820233333333334</v>
      </c>
    </row>
    <row r="636" spans="2:19">
      <c r="B636" s="20">
        <f t="shared" si="45"/>
        <v>634</v>
      </c>
      <c r="C636" s="66">
        <v>4921</v>
      </c>
      <c r="D636" s="65" t="s">
        <v>2007</v>
      </c>
      <c r="E636" s="45" t="s">
        <v>1235</v>
      </c>
      <c r="F636" s="46">
        <v>530</v>
      </c>
      <c r="G636" s="47">
        <f>$F636-429</f>
        <v>101</v>
      </c>
      <c r="H636" s="48" t="s">
        <v>1270</v>
      </c>
      <c r="I636" s="49">
        <v>3</v>
      </c>
      <c r="J636" s="59" t="s">
        <v>237</v>
      </c>
      <c r="K636" s="50" t="s">
        <v>9</v>
      </c>
      <c r="L636" s="34" t="s">
        <v>1681</v>
      </c>
      <c r="M636" s="36" t="s">
        <v>1236</v>
      </c>
      <c r="N636" s="22"/>
      <c r="O636" s="21"/>
      <c r="P636" s="19">
        <f t="shared" si="46"/>
        <v>0</v>
      </c>
      <c r="Q636" s="19">
        <f t="shared" si="47"/>
        <v>0</v>
      </c>
      <c r="R636" s="19">
        <f t="shared" si="48"/>
        <v>14.284483333333334</v>
      </c>
      <c r="S636" s="19">
        <f t="shared" si="49"/>
        <v>50.793866666666666</v>
      </c>
    </row>
    <row r="637" spans="2:19">
      <c r="B637" s="20">
        <f t="shared" si="45"/>
        <v>635</v>
      </c>
      <c r="C637" s="66">
        <v>44</v>
      </c>
      <c r="D637" s="65" t="s">
        <v>2006</v>
      </c>
      <c r="E637" s="45" t="s">
        <v>1737</v>
      </c>
      <c r="F637" s="46">
        <v>1435</v>
      </c>
      <c r="G637" s="47">
        <f>$F637-1335</f>
        <v>100</v>
      </c>
      <c r="H637" s="48" t="s">
        <v>1867</v>
      </c>
      <c r="I637" s="49">
        <v>3.1</v>
      </c>
      <c r="J637" s="59" t="s">
        <v>1734</v>
      </c>
      <c r="K637" s="50" t="s">
        <v>1</v>
      </c>
      <c r="L637" s="34" t="s">
        <v>1687</v>
      </c>
      <c r="M637" s="36" t="s">
        <v>1970</v>
      </c>
      <c r="N637" s="22"/>
      <c r="O637" s="21"/>
      <c r="P637" s="19">
        <f t="shared" si="46"/>
        <v>0</v>
      </c>
      <c r="Q637" s="19">
        <f t="shared" si="47"/>
        <v>0</v>
      </c>
      <c r="R637" s="19">
        <f t="shared" si="48"/>
        <v>15.529800000000002</v>
      </c>
      <c r="S637" s="19">
        <f t="shared" si="49"/>
        <v>50.752316666666665</v>
      </c>
    </row>
    <row r="638" spans="2:19">
      <c r="B638" s="20">
        <f t="shared" si="45"/>
        <v>636</v>
      </c>
      <c r="C638" s="66">
        <v>220</v>
      </c>
      <c r="D638" s="65" t="s">
        <v>2005</v>
      </c>
      <c r="E638" s="45" t="s">
        <v>1764</v>
      </c>
      <c r="F638" s="46">
        <v>1103</v>
      </c>
      <c r="G638" s="47">
        <f>$F638-1003.17</f>
        <v>99.830000000000041</v>
      </c>
      <c r="H638" s="48" t="s">
        <v>1868</v>
      </c>
      <c r="I638" s="49">
        <v>1.7</v>
      </c>
      <c r="J638" s="59" t="s">
        <v>446</v>
      </c>
      <c r="K638" s="50" t="s">
        <v>2</v>
      </c>
      <c r="L638" s="34" t="s">
        <v>1683</v>
      </c>
      <c r="M638" s="36" t="s">
        <v>1972</v>
      </c>
      <c r="N638" s="22"/>
      <c r="O638" s="21"/>
      <c r="P638" s="19">
        <f t="shared" si="46"/>
        <v>0</v>
      </c>
      <c r="Q638" s="19">
        <f t="shared" si="47"/>
        <v>0</v>
      </c>
      <c r="R638" s="19">
        <f t="shared" si="48"/>
        <v>17.291533333333334</v>
      </c>
      <c r="S638" s="19">
        <f t="shared" si="49"/>
        <v>50.09726666666667</v>
      </c>
    </row>
    <row r="639" spans="2:19">
      <c r="B639" s="20">
        <f t="shared" si="45"/>
        <v>637</v>
      </c>
      <c r="C639" s="66">
        <v>244</v>
      </c>
      <c r="D639" s="65" t="s">
        <v>2004</v>
      </c>
      <c r="E639" s="45" t="s">
        <v>1770</v>
      </c>
      <c r="F639" s="46">
        <v>1084</v>
      </c>
      <c r="G639" s="47">
        <f>$F639-984</f>
        <v>100</v>
      </c>
      <c r="H639" s="48" t="s">
        <v>1869</v>
      </c>
      <c r="I639" s="49">
        <v>4.8</v>
      </c>
      <c r="J639" s="59" t="s">
        <v>1902</v>
      </c>
      <c r="K639" s="50" t="s">
        <v>12</v>
      </c>
      <c r="L639" s="34" t="s">
        <v>1688</v>
      </c>
      <c r="M639" s="36" t="s">
        <v>1973</v>
      </c>
      <c r="N639" s="22"/>
      <c r="O639" s="21"/>
      <c r="P639" s="19">
        <f t="shared" si="46"/>
        <v>0</v>
      </c>
      <c r="Q639" s="19">
        <f t="shared" si="47"/>
        <v>0</v>
      </c>
      <c r="R639" s="19">
        <f t="shared" si="48"/>
        <v>16.360683333333334</v>
      </c>
      <c r="S639" s="19">
        <f t="shared" si="49"/>
        <v>50.353233333333336</v>
      </c>
    </row>
    <row r="640" spans="2:19">
      <c r="B640" s="20">
        <f t="shared" si="45"/>
        <v>638</v>
      </c>
      <c r="C640" s="66">
        <v>393</v>
      </c>
      <c r="D640" s="65" t="s">
        <v>2003</v>
      </c>
      <c r="E640" s="45" t="s">
        <v>1785</v>
      </c>
      <c r="F640" s="46">
        <v>1007</v>
      </c>
      <c r="G640" s="47">
        <f>$F640-906.8</f>
        <v>100.20000000000005</v>
      </c>
      <c r="H640" s="48" t="s">
        <v>1283</v>
      </c>
      <c r="I640" s="49">
        <v>1</v>
      </c>
      <c r="J640" s="59" t="s">
        <v>1903</v>
      </c>
      <c r="K640" s="50" t="s">
        <v>20</v>
      </c>
      <c r="L640" s="34" t="s">
        <v>1693</v>
      </c>
      <c r="M640" s="36" t="s">
        <v>1974</v>
      </c>
      <c r="N640" s="22"/>
      <c r="O640" s="21"/>
      <c r="P640" s="19">
        <f t="shared" si="46"/>
        <v>0</v>
      </c>
      <c r="Q640" s="19">
        <f t="shared" si="47"/>
        <v>0</v>
      </c>
      <c r="R640" s="19">
        <f t="shared" si="48"/>
        <v>13.979883333333333</v>
      </c>
      <c r="S640" s="19">
        <f t="shared" si="49"/>
        <v>48.837633333333336</v>
      </c>
    </row>
    <row r="641" spans="2:19">
      <c r="B641" s="20">
        <f t="shared" si="45"/>
        <v>639</v>
      </c>
      <c r="C641" s="66">
        <v>2863</v>
      </c>
      <c r="D641" s="65" t="s">
        <v>2002</v>
      </c>
      <c r="E641" s="45" t="s">
        <v>301</v>
      </c>
      <c r="F641" s="46">
        <v>836.31</v>
      </c>
      <c r="G641" s="47">
        <f>$F641-736.31</f>
        <v>100</v>
      </c>
      <c r="H641" s="48" t="s">
        <v>1287</v>
      </c>
      <c r="I641" s="49">
        <v>6.4</v>
      </c>
      <c r="J641" s="59" t="s">
        <v>1240</v>
      </c>
      <c r="K641" s="50" t="s">
        <v>139</v>
      </c>
      <c r="L641" s="34" t="s">
        <v>1687</v>
      </c>
      <c r="M641" s="36" t="s">
        <v>1241</v>
      </c>
      <c r="N641" s="22"/>
      <c r="O641" s="21"/>
      <c r="P641" s="19">
        <f t="shared" si="46"/>
        <v>0</v>
      </c>
      <c r="Q641" s="19">
        <f t="shared" si="47"/>
        <v>0</v>
      </c>
      <c r="R641" s="19">
        <f t="shared" si="48"/>
        <v>15.244066666666665</v>
      </c>
      <c r="S641" s="19">
        <f t="shared" si="49"/>
        <v>50.76038333333333</v>
      </c>
    </row>
    <row r="642" spans="2:19">
      <c r="B642" s="20">
        <f t="shared" si="45"/>
        <v>640</v>
      </c>
      <c r="C642" s="66">
        <v>4924</v>
      </c>
      <c r="D642" s="65" t="s">
        <v>2001</v>
      </c>
      <c r="E642" s="51" t="s">
        <v>1242</v>
      </c>
      <c r="F642" s="46">
        <v>827.7</v>
      </c>
      <c r="G642" s="47">
        <f>$F642-728</f>
        <v>99.700000000000045</v>
      </c>
      <c r="H642" s="48" t="s">
        <v>1673</v>
      </c>
      <c r="I642" s="49">
        <v>3.5</v>
      </c>
      <c r="J642" s="59" t="s">
        <v>1243</v>
      </c>
      <c r="K642" s="50" t="s">
        <v>31</v>
      </c>
      <c r="L642" s="34" t="s">
        <v>1693</v>
      </c>
      <c r="M642" s="36" t="s">
        <v>1244</v>
      </c>
      <c r="N642" s="22"/>
      <c r="O642" s="21"/>
      <c r="P642" s="19">
        <f t="shared" si="46"/>
        <v>0</v>
      </c>
      <c r="Q642" s="19">
        <f t="shared" si="47"/>
        <v>0</v>
      </c>
      <c r="R642" s="19">
        <f t="shared" si="48"/>
        <v>13.753716666666667</v>
      </c>
      <c r="S642" s="19">
        <f t="shared" si="49"/>
        <v>49.125700000000002</v>
      </c>
    </row>
    <row r="643" spans="2:19">
      <c r="B643" s="20">
        <f t="shared" ref="B643:B654" si="50">ROW()-ROW($B$2)</f>
        <v>641</v>
      </c>
      <c r="C643" s="66">
        <v>4372</v>
      </c>
      <c r="D643" s="65" t="s">
        <v>2000</v>
      </c>
      <c r="E643" s="45" t="s">
        <v>1980</v>
      </c>
      <c r="F643" s="46">
        <v>805</v>
      </c>
      <c r="G643" s="47">
        <f>$F643-705</f>
        <v>100</v>
      </c>
      <c r="H643" s="48" t="s">
        <v>2773</v>
      </c>
      <c r="I643" s="49">
        <v>4.5</v>
      </c>
      <c r="J643" s="59" t="s">
        <v>569</v>
      </c>
      <c r="K643" s="50" t="s">
        <v>77</v>
      </c>
      <c r="L643" s="34" t="s">
        <v>1692</v>
      </c>
      <c r="M643" s="36" t="s">
        <v>1981</v>
      </c>
      <c r="N643" s="22"/>
      <c r="O643" s="21"/>
      <c r="P643" s="19">
        <f t="shared" ref="P643:P652" si="51">IF(R643=0,VALUE(MID(M643,14,2))+VALUE(MID(M643,18,2))/60+VALUE(MID(M643,21,3))/1000/60,0)</f>
        <v>0</v>
      </c>
      <c r="Q643" s="19">
        <f t="shared" si="47"/>
        <v>0</v>
      </c>
      <c r="R643" s="19">
        <f t="shared" ref="R643:R652" si="52">IF(N643="",VALUE(MID(M643,14,2))+VALUE(MID(M643,18,2))/60+VALUE(MID(M643,21,3))/1000/60,0)</f>
        <v>13.728300000000001</v>
      </c>
      <c r="S643" s="19">
        <f t="shared" ref="S643:S652" si="53">IF(N643="",VALUE(MID(M643,2,2))+VALUE(MID(M643,6,2))/60+VALUE(MID(M643,9,3))/1000/60,0)</f>
        <v>49.592883333333333</v>
      </c>
    </row>
    <row r="644" spans="2:19">
      <c r="B644" s="20">
        <f t="shared" si="50"/>
        <v>642</v>
      </c>
      <c r="C644" s="66">
        <v>4926</v>
      </c>
      <c r="D644" s="65" t="s">
        <v>1999</v>
      </c>
      <c r="E644" s="45" t="s">
        <v>637</v>
      </c>
      <c r="F644" s="46">
        <v>668</v>
      </c>
      <c r="G644" s="47">
        <f>$F644-568</f>
        <v>100</v>
      </c>
      <c r="H644" s="48" t="s">
        <v>1307</v>
      </c>
      <c r="I644" s="49">
        <v>1.6</v>
      </c>
      <c r="J644" s="59" t="s">
        <v>481</v>
      </c>
      <c r="K644" s="50" t="s">
        <v>53</v>
      </c>
      <c r="L644" s="34" t="s">
        <v>1681</v>
      </c>
      <c r="M644" s="36" t="s">
        <v>1245</v>
      </c>
      <c r="N644" s="22"/>
      <c r="O644" s="21"/>
      <c r="P644" s="19">
        <f t="shared" si="51"/>
        <v>0</v>
      </c>
      <c r="Q644" s="19">
        <f t="shared" ref="Q644:Q652" si="54">IF(R644=0,VALUE(MID(M644,2,2))+VALUE(MID(M644,6,2))/60+VALUE(MID(M644,9,3))/1000/60,0)</f>
        <v>0</v>
      </c>
      <c r="R644" s="19">
        <f t="shared" si="52"/>
        <v>14.533016666666667</v>
      </c>
      <c r="S644" s="19">
        <f t="shared" si="53"/>
        <v>50.824883333333339</v>
      </c>
    </row>
    <row r="645" spans="2:19">
      <c r="B645" s="20">
        <f t="shared" si="50"/>
        <v>643</v>
      </c>
      <c r="C645" s="66">
        <v>4403</v>
      </c>
      <c r="D645" s="65" t="s">
        <v>1998</v>
      </c>
      <c r="E645" s="51" t="s">
        <v>1246</v>
      </c>
      <c r="F645" s="46">
        <v>662.2</v>
      </c>
      <c r="G645" s="47">
        <f>$F645-562.5</f>
        <v>99.700000000000045</v>
      </c>
      <c r="H645" s="48" t="s">
        <v>1674</v>
      </c>
      <c r="I645" s="49">
        <v>8.8000000000000007</v>
      </c>
      <c r="J645" s="59" t="s">
        <v>759</v>
      </c>
      <c r="K645" s="50" t="s">
        <v>642</v>
      </c>
      <c r="L645" s="34" t="s">
        <v>1690</v>
      </c>
      <c r="M645" s="36" t="s">
        <v>1247</v>
      </c>
      <c r="N645" s="22"/>
      <c r="O645" s="21"/>
      <c r="P645" s="19">
        <f t="shared" si="51"/>
        <v>0</v>
      </c>
      <c r="Q645" s="19">
        <f t="shared" si="54"/>
        <v>0</v>
      </c>
      <c r="R645" s="19">
        <f t="shared" si="52"/>
        <v>16.057716666666668</v>
      </c>
      <c r="S645" s="19">
        <f t="shared" si="53"/>
        <v>49.417333333333332</v>
      </c>
    </row>
    <row r="646" spans="2:19">
      <c r="B646" s="20">
        <f t="shared" si="50"/>
        <v>644</v>
      </c>
      <c r="C646" s="66">
        <v>4243</v>
      </c>
      <c r="D646" s="65" t="s">
        <v>1996</v>
      </c>
      <c r="E646" s="51" t="s">
        <v>1997</v>
      </c>
      <c r="F646" s="46">
        <v>589.85</v>
      </c>
      <c r="G646" s="47">
        <f>F646-489.5</f>
        <v>100.35000000000002</v>
      </c>
      <c r="H646" s="48" t="s">
        <v>1272</v>
      </c>
      <c r="I646" s="49">
        <v>2.7</v>
      </c>
      <c r="J646" s="59" t="s">
        <v>1995</v>
      </c>
      <c r="K646" s="50" t="s">
        <v>333</v>
      </c>
      <c r="L646" s="34" t="s">
        <v>1691</v>
      </c>
      <c r="M646" s="36" t="s">
        <v>1994</v>
      </c>
      <c r="N646" s="22"/>
      <c r="O646" s="21"/>
      <c r="P646" s="19">
        <f t="shared" si="51"/>
        <v>0</v>
      </c>
      <c r="Q646" s="19">
        <f t="shared" si="54"/>
        <v>0</v>
      </c>
      <c r="R646" s="19">
        <f t="shared" si="52"/>
        <v>16.627166666666668</v>
      </c>
      <c r="S646" s="19">
        <f t="shared" si="53"/>
        <v>49.586033333333333</v>
      </c>
    </row>
    <row r="647" spans="2:19">
      <c r="B647" s="20">
        <f t="shared" si="50"/>
        <v>645</v>
      </c>
      <c r="C647" s="66">
        <v>5977</v>
      </c>
      <c r="D647" s="65" t="s">
        <v>1992</v>
      </c>
      <c r="E647" s="51" t="s">
        <v>1993</v>
      </c>
      <c r="F647" s="46">
        <v>577</v>
      </c>
      <c r="G647" s="47">
        <v>100</v>
      </c>
      <c r="H647" s="48" t="s">
        <v>1272</v>
      </c>
      <c r="I647" s="49">
        <v>15.2</v>
      </c>
      <c r="J647" s="59" t="s">
        <v>1991</v>
      </c>
      <c r="K647" s="50" t="s">
        <v>174</v>
      </c>
      <c r="L647" s="34" t="s">
        <v>1693</v>
      </c>
      <c r="M647" s="36" t="s">
        <v>1990</v>
      </c>
      <c r="N647" s="22"/>
      <c r="O647" s="21"/>
      <c r="P647" s="19">
        <f t="shared" si="51"/>
        <v>0</v>
      </c>
      <c r="Q647" s="19">
        <f t="shared" si="54"/>
        <v>0</v>
      </c>
      <c r="R647" s="19">
        <f t="shared" si="52"/>
        <v>14.444716666666666</v>
      </c>
      <c r="S647" s="19">
        <f t="shared" si="53"/>
        <v>49.097766666666672</v>
      </c>
    </row>
    <row r="648" spans="2:19">
      <c r="B648" s="20">
        <f t="shared" si="50"/>
        <v>646</v>
      </c>
      <c r="C648" s="66">
        <v>4927</v>
      </c>
      <c r="D648" s="65" t="s">
        <v>1989</v>
      </c>
      <c r="E648" s="51" t="s">
        <v>1248</v>
      </c>
      <c r="F648" s="46">
        <v>532.4</v>
      </c>
      <c r="G648" s="47">
        <f>$F648-432.5</f>
        <v>99.899999999999977</v>
      </c>
      <c r="H648" s="48" t="s">
        <v>1675</v>
      </c>
      <c r="I648" s="49">
        <v>10.4</v>
      </c>
      <c r="J648" s="59" t="s">
        <v>1249</v>
      </c>
      <c r="K648" s="50" t="s">
        <v>174</v>
      </c>
      <c r="L648" s="34" t="s">
        <v>1693</v>
      </c>
      <c r="M648" s="36" t="s">
        <v>1250</v>
      </c>
      <c r="N648" s="22"/>
      <c r="O648" s="21"/>
      <c r="P648" s="19">
        <f t="shared" si="51"/>
        <v>0</v>
      </c>
      <c r="Q648" s="19">
        <f t="shared" si="54"/>
        <v>0</v>
      </c>
      <c r="R648" s="19">
        <f t="shared" si="52"/>
        <v>14.638666666666666</v>
      </c>
      <c r="S648" s="19">
        <f t="shared" si="53"/>
        <v>49.304583333333333</v>
      </c>
    </row>
    <row r="649" spans="2:19">
      <c r="B649" s="20">
        <f t="shared" si="50"/>
        <v>647</v>
      </c>
      <c r="C649" s="66">
        <v>4862</v>
      </c>
      <c r="D649" s="65" t="s">
        <v>1988</v>
      </c>
      <c r="E649" s="45" t="s">
        <v>1030</v>
      </c>
      <c r="F649" s="46">
        <v>531</v>
      </c>
      <c r="G649" s="47">
        <f>$F649-431</f>
        <v>100</v>
      </c>
      <c r="H649" s="48" t="s">
        <v>1270</v>
      </c>
      <c r="I649" s="49">
        <v>2.2000000000000002</v>
      </c>
      <c r="J649" s="59" t="s">
        <v>439</v>
      </c>
      <c r="K649" s="50" t="s">
        <v>379</v>
      </c>
      <c r="L649" s="34" t="s">
        <v>1681</v>
      </c>
      <c r="M649" s="36" t="s">
        <v>1031</v>
      </c>
      <c r="N649" s="22"/>
      <c r="O649" s="21"/>
      <c r="P649" s="19">
        <f t="shared" si="51"/>
        <v>0</v>
      </c>
      <c r="Q649" s="19">
        <f t="shared" si="54"/>
        <v>0</v>
      </c>
      <c r="R649" s="19">
        <f t="shared" si="52"/>
        <v>14.405483333333335</v>
      </c>
      <c r="S649" s="19">
        <f t="shared" si="53"/>
        <v>50.997283333333336</v>
      </c>
    </row>
    <row r="650" spans="2:19">
      <c r="B650" s="20">
        <f t="shared" si="50"/>
        <v>648</v>
      </c>
      <c r="C650" s="66">
        <v>4922</v>
      </c>
      <c r="D650" s="65" t="s">
        <v>1987</v>
      </c>
      <c r="E650" s="45" t="s">
        <v>1237</v>
      </c>
      <c r="F650" s="46">
        <v>504</v>
      </c>
      <c r="G650" s="47">
        <f>$F650-404</f>
        <v>100</v>
      </c>
      <c r="H650" s="48" t="s">
        <v>1290</v>
      </c>
      <c r="I650" s="49">
        <v>1.6</v>
      </c>
      <c r="J650" s="59" t="s">
        <v>1238</v>
      </c>
      <c r="K650" s="50" t="s">
        <v>115</v>
      </c>
      <c r="L650" s="34" t="s">
        <v>1692</v>
      </c>
      <c r="M650" s="36" t="s">
        <v>1239</v>
      </c>
      <c r="N650" s="22"/>
      <c r="O650" s="21"/>
      <c r="P650" s="19">
        <f t="shared" si="51"/>
        <v>0</v>
      </c>
      <c r="Q650" s="19">
        <f t="shared" si="54"/>
        <v>0</v>
      </c>
      <c r="R650" s="19">
        <f t="shared" si="52"/>
        <v>13.736316666666665</v>
      </c>
      <c r="S650" s="19">
        <f t="shared" si="53"/>
        <v>49.935199999999995</v>
      </c>
    </row>
    <row r="651" spans="2:19">
      <c r="B651" s="20">
        <f t="shared" si="50"/>
        <v>649</v>
      </c>
      <c r="C651" s="66">
        <v>4902</v>
      </c>
      <c r="D651" s="65" t="s">
        <v>1986</v>
      </c>
      <c r="E651" s="45" t="s">
        <v>526</v>
      </c>
      <c r="F651" s="46">
        <v>492</v>
      </c>
      <c r="G651" s="47">
        <f>$F651-392</f>
        <v>100</v>
      </c>
      <c r="H651" s="48" t="s">
        <v>1484</v>
      </c>
      <c r="I651" s="49">
        <v>2.1</v>
      </c>
      <c r="J651" s="59" t="s">
        <v>235</v>
      </c>
      <c r="K651" s="50" t="s">
        <v>60</v>
      </c>
      <c r="L651" s="34" t="s">
        <v>1687</v>
      </c>
      <c r="M651" s="36" t="s">
        <v>1179</v>
      </c>
      <c r="N651" s="22"/>
      <c r="O651" s="21"/>
      <c r="P651" s="19">
        <f t="shared" si="51"/>
        <v>0</v>
      </c>
      <c r="Q651" s="19">
        <f t="shared" si="54"/>
        <v>0</v>
      </c>
      <c r="R651" s="19">
        <f t="shared" si="52"/>
        <v>14.606199999999999</v>
      </c>
      <c r="S651" s="19">
        <f t="shared" si="53"/>
        <v>50.759766666666664</v>
      </c>
    </row>
    <row r="652" spans="2:19">
      <c r="B652" s="20">
        <f t="shared" si="50"/>
        <v>650</v>
      </c>
      <c r="C652" s="66">
        <v>4577</v>
      </c>
      <c r="D652" s="65" t="s">
        <v>1985</v>
      </c>
      <c r="E652" s="45" t="s">
        <v>1035</v>
      </c>
      <c r="F652" s="46">
        <v>453</v>
      </c>
      <c r="G652" s="47">
        <f>$F652-353</f>
        <v>100</v>
      </c>
      <c r="H652" s="48" t="s">
        <v>1613</v>
      </c>
      <c r="I652" s="49">
        <v>3.7</v>
      </c>
      <c r="J652" s="59" t="s">
        <v>310</v>
      </c>
      <c r="K652" s="50" t="s">
        <v>60</v>
      </c>
      <c r="L652" s="34" t="s">
        <v>1687</v>
      </c>
      <c r="M652" s="36" t="s">
        <v>1206</v>
      </c>
      <c r="N652" s="22"/>
      <c r="O652" s="21"/>
      <c r="P652" s="19">
        <f t="shared" si="51"/>
        <v>0</v>
      </c>
      <c r="Q652" s="19">
        <f t="shared" si="54"/>
        <v>0</v>
      </c>
      <c r="R652" s="19">
        <f t="shared" si="52"/>
        <v>14.702383333333332</v>
      </c>
      <c r="S652" s="19">
        <f t="shared" si="53"/>
        <v>50.593466666666671</v>
      </c>
    </row>
    <row r="653" spans="2:19">
      <c r="B653" s="20">
        <f t="shared" si="50"/>
        <v>651</v>
      </c>
      <c r="C653" s="66">
        <v>3554</v>
      </c>
      <c r="D653" s="65" t="s">
        <v>1984</v>
      </c>
      <c r="E653" s="51" t="s">
        <v>997</v>
      </c>
      <c r="F653" s="46">
        <v>394.2</v>
      </c>
      <c r="G653" s="47">
        <f>$F653-294.5</f>
        <v>99.699999999999989</v>
      </c>
      <c r="H653" s="48" t="s">
        <v>1449</v>
      </c>
      <c r="I653" s="49">
        <v>5.4</v>
      </c>
      <c r="J653" s="59" t="s">
        <v>1251</v>
      </c>
      <c r="K653" s="50" t="s">
        <v>403</v>
      </c>
      <c r="L653" s="34" t="s">
        <v>1691</v>
      </c>
      <c r="M653" s="36" t="s">
        <v>1252</v>
      </c>
      <c r="N653" s="22"/>
      <c r="O653" s="21"/>
      <c r="P653" s="19">
        <f t="shared" si="46"/>
        <v>0</v>
      </c>
      <c r="Q653" s="19">
        <f t="shared" ref="Q653:Q654" si="55">IF(R653=0,VALUE(MID(M653,2,2))+VALUE(MID(M653,6,2))/60+VALUE(MID(M653,9,3))/1000/60,0)</f>
        <v>0</v>
      </c>
      <c r="R653" s="19">
        <f t="shared" si="48"/>
        <v>16.984433333333335</v>
      </c>
      <c r="S653" s="19">
        <f t="shared" si="49"/>
        <v>49.197399999999995</v>
      </c>
    </row>
    <row r="654" spans="2:19">
      <c r="B654" s="23">
        <f t="shared" si="50"/>
        <v>652</v>
      </c>
      <c r="C654" s="69">
        <v>4929</v>
      </c>
      <c r="D654" s="70" t="s">
        <v>1983</v>
      </c>
      <c r="E654" s="71" t="s">
        <v>676</v>
      </c>
      <c r="F654" s="24">
        <v>378</v>
      </c>
      <c r="G654" s="25">
        <f>$F654-278</f>
        <v>100</v>
      </c>
      <c r="H654" s="58" t="s">
        <v>1676</v>
      </c>
      <c r="I654" s="52">
        <v>2.8</v>
      </c>
      <c r="J654" s="72" t="s">
        <v>1032</v>
      </c>
      <c r="K654" s="53" t="s">
        <v>60</v>
      </c>
      <c r="L654" s="35" t="s">
        <v>1687</v>
      </c>
      <c r="M654" s="37" t="s">
        <v>1253</v>
      </c>
      <c r="N654" s="26"/>
      <c r="O654" s="27"/>
      <c r="P654" s="19">
        <f t="shared" si="46"/>
        <v>0</v>
      </c>
      <c r="Q654" s="19">
        <f t="shared" si="55"/>
        <v>0</v>
      </c>
      <c r="R654" s="19">
        <f t="shared" si="48"/>
        <v>14.570549999999999</v>
      </c>
      <c r="S654" s="19">
        <f t="shared" si="49"/>
        <v>50.638416666666664</v>
      </c>
    </row>
    <row r="655" spans="2:19">
      <c r="B655" s="29"/>
      <c r="C655" s="29"/>
      <c r="D655" s="29"/>
      <c r="E655" s="29"/>
      <c r="I655" s="29"/>
      <c r="J655" s="29"/>
      <c r="K655" s="29"/>
      <c r="L655" s="29"/>
      <c r="M655" s="29"/>
      <c r="O655" s="29"/>
    </row>
    <row r="656" spans="2:19">
      <c r="B656" s="29"/>
      <c r="C656" s="29"/>
      <c r="D656" s="29"/>
      <c r="E656" s="29"/>
      <c r="I656" s="29"/>
      <c r="J656" s="29"/>
      <c r="K656" s="29"/>
      <c r="L656" s="29"/>
      <c r="M656" s="29"/>
      <c r="O656" s="29"/>
    </row>
    <row r="657" spans="2:15">
      <c r="B657" s="29"/>
      <c r="C657" s="29"/>
      <c r="D657" s="29"/>
      <c r="E657" s="29"/>
      <c r="I657" s="29"/>
      <c r="J657" s="29"/>
      <c r="K657" s="29"/>
      <c r="L657" s="29"/>
      <c r="M657" s="29"/>
      <c r="O657" s="29"/>
    </row>
    <row r="658" spans="2:15">
      <c r="B658" s="29"/>
      <c r="C658" s="29"/>
      <c r="D658" s="29"/>
      <c r="E658" s="29"/>
      <c r="I658" s="29"/>
      <c r="J658" s="29"/>
      <c r="K658" s="29"/>
      <c r="L658" s="29"/>
      <c r="M658" s="29"/>
      <c r="O658" s="29"/>
    </row>
    <row r="659" spans="2:15">
      <c r="B659" s="29"/>
      <c r="C659" s="29"/>
      <c r="D659" s="29"/>
      <c r="E659" s="29"/>
      <c r="I659" s="29"/>
      <c r="J659" s="29"/>
      <c r="K659" s="29"/>
      <c r="L659" s="29"/>
      <c r="M659" s="29"/>
      <c r="O659" s="29"/>
    </row>
    <row r="660" spans="2:15">
      <c r="B660" s="29"/>
      <c r="C660" s="29"/>
      <c r="D660" s="29"/>
      <c r="E660" s="29"/>
      <c r="I660" s="29"/>
      <c r="J660" s="29"/>
      <c r="K660" s="29"/>
      <c r="L660" s="29"/>
      <c r="M660" s="29"/>
      <c r="O660" s="29"/>
    </row>
    <row r="661" spans="2:15">
      <c r="B661" s="29"/>
      <c r="C661" s="29"/>
      <c r="D661" s="29"/>
      <c r="E661" s="29"/>
      <c r="I661" s="29"/>
      <c r="J661" s="29"/>
      <c r="K661" s="29"/>
      <c r="L661" s="29"/>
      <c r="M661" s="29"/>
      <c r="O661" s="29"/>
    </row>
    <row r="662" spans="2:15">
      <c r="B662" s="29"/>
      <c r="C662" s="29"/>
      <c r="D662" s="29"/>
      <c r="E662" s="29"/>
      <c r="I662" s="29"/>
      <c r="J662" s="29"/>
      <c r="K662" s="29"/>
      <c r="L662" s="29"/>
      <c r="M662" s="29"/>
      <c r="O662" s="29"/>
    </row>
    <row r="663" spans="2:15">
      <c r="B663" s="29"/>
      <c r="C663" s="29"/>
      <c r="D663" s="29"/>
      <c r="E663" s="29"/>
      <c r="I663" s="29"/>
      <c r="J663" s="29"/>
      <c r="K663" s="29"/>
      <c r="L663" s="29"/>
      <c r="M663" s="29"/>
      <c r="O663" s="29"/>
    </row>
    <row r="664" spans="2:15">
      <c r="B664" s="29"/>
      <c r="C664" s="29"/>
      <c r="D664" s="29"/>
      <c r="E664" s="29"/>
      <c r="I664" s="29"/>
      <c r="J664" s="29"/>
      <c r="K664" s="29"/>
      <c r="L664" s="29"/>
      <c r="M664" s="29"/>
      <c r="O664" s="29"/>
    </row>
    <row r="665" spans="2:15">
      <c r="B665" s="29"/>
      <c r="C665" s="29"/>
      <c r="D665" s="29"/>
      <c r="E665" s="29"/>
      <c r="I665" s="29"/>
      <c r="J665" s="29"/>
      <c r="K665" s="29"/>
      <c r="L665" s="29"/>
      <c r="M665" s="29"/>
      <c r="O665" s="29"/>
    </row>
    <row r="666" spans="2:15">
      <c r="B666" s="29"/>
      <c r="C666" s="29"/>
      <c r="D666" s="29"/>
      <c r="E666" s="29"/>
      <c r="I666" s="29"/>
      <c r="J666" s="29"/>
      <c r="K666" s="29"/>
      <c r="L666" s="29"/>
      <c r="M666" s="29"/>
      <c r="O666" s="29"/>
    </row>
    <row r="667" spans="2:15">
      <c r="B667" s="29"/>
      <c r="C667" s="29"/>
      <c r="D667" s="29"/>
      <c r="E667" s="29"/>
      <c r="I667" s="29"/>
      <c r="J667" s="29"/>
      <c r="K667" s="29"/>
      <c r="L667" s="29"/>
      <c r="M667" s="29"/>
      <c r="O667" s="29"/>
    </row>
    <row r="668" spans="2:15">
      <c r="B668" s="29"/>
      <c r="C668" s="29"/>
      <c r="D668" s="29"/>
      <c r="E668" s="29"/>
      <c r="I668" s="29"/>
      <c r="J668" s="29"/>
      <c r="K668" s="29"/>
      <c r="L668" s="29"/>
      <c r="M668" s="29"/>
      <c r="O668" s="29"/>
    </row>
    <row r="669" spans="2:15">
      <c r="B669" s="29"/>
      <c r="C669" s="29"/>
      <c r="D669" s="29"/>
      <c r="E669" s="29"/>
      <c r="I669" s="29"/>
      <c r="J669" s="29"/>
      <c r="K669" s="29"/>
      <c r="L669" s="29"/>
      <c r="M669" s="29"/>
      <c r="O669" s="29"/>
    </row>
    <row r="670" spans="2:15">
      <c r="B670" s="29"/>
      <c r="C670" s="29"/>
      <c r="D670" s="29"/>
      <c r="E670" s="29"/>
      <c r="I670" s="29"/>
      <c r="J670" s="29"/>
      <c r="K670" s="29"/>
      <c r="L670" s="29"/>
      <c r="M670" s="29"/>
      <c r="O670" s="29"/>
    </row>
    <row r="671" spans="2:15">
      <c r="B671" s="29"/>
      <c r="C671" s="29"/>
      <c r="D671" s="29"/>
      <c r="E671" s="29"/>
      <c r="I671" s="29"/>
      <c r="J671" s="29"/>
      <c r="K671" s="29"/>
      <c r="L671" s="29"/>
      <c r="M671" s="29"/>
      <c r="O671" s="29"/>
    </row>
    <row r="672" spans="2:15">
      <c r="B672" s="29"/>
      <c r="C672" s="29"/>
      <c r="D672" s="29"/>
      <c r="E672" s="29"/>
      <c r="I672" s="29"/>
      <c r="J672" s="29"/>
      <c r="K672" s="29"/>
      <c r="L672" s="29"/>
      <c r="M672" s="29"/>
      <c r="O672" s="29"/>
    </row>
    <row r="673" spans="2:15">
      <c r="B673" s="29"/>
      <c r="C673" s="29"/>
      <c r="D673" s="29"/>
      <c r="E673" s="29"/>
      <c r="I673" s="29"/>
      <c r="J673" s="29"/>
      <c r="K673" s="29"/>
      <c r="L673" s="29"/>
      <c r="M673" s="29"/>
      <c r="O673" s="29"/>
    </row>
    <row r="674" spans="2:15">
      <c r="B674" s="29"/>
      <c r="C674" s="29"/>
      <c r="D674" s="29"/>
      <c r="E674" s="29"/>
      <c r="I674" s="29"/>
      <c r="J674" s="29"/>
      <c r="K674" s="29"/>
      <c r="L674" s="29"/>
      <c r="M674" s="29"/>
      <c r="O674" s="29"/>
    </row>
    <row r="675" spans="2:15">
      <c r="B675" s="29"/>
      <c r="C675" s="29"/>
      <c r="D675" s="29"/>
      <c r="E675" s="29"/>
      <c r="I675" s="29"/>
      <c r="J675" s="29"/>
      <c r="K675" s="29"/>
      <c r="L675" s="29"/>
      <c r="M675" s="29"/>
      <c r="O675" s="29"/>
    </row>
    <row r="676" spans="2:15">
      <c r="B676" s="29"/>
      <c r="C676" s="29"/>
      <c r="D676" s="29"/>
      <c r="E676" s="29"/>
      <c r="I676" s="29"/>
      <c r="J676" s="29"/>
      <c r="K676" s="29"/>
      <c r="L676" s="29"/>
      <c r="M676" s="29"/>
      <c r="O676" s="29"/>
    </row>
    <row r="677" spans="2:15">
      <c r="B677" s="29"/>
      <c r="C677" s="29"/>
      <c r="D677" s="29"/>
      <c r="E677" s="29"/>
      <c r="I677" s="29"/>
      <c r="J677" s="29"/>
      <c r="K677" s="29"/>
      <c r="L677" s="29"/>
      <c r="M677" s="29"/>
      <c r="O677" s="29"/>
    </row>
    <row r="678" spans="2:15">
      <c r="B678" s="29"/>
      <c r="C678" s="29"/>
      <c r="D678" s="29"/>
      <c r="E678" s="29"/>
      <c r="I678" s="29"/>
      <c r="J678" s="29"/>
      <c r="K678" s="29"/>
      <c r="L678" s="29"/>
      <c r="M678" s="29"/>
      <c r="O678" s="29"/>
    </row>
    <row r="679" spans="2:15">
      <c r="B679" s="29"/>
      <c r="C679" s="29"/>
      <c r="D679" s="29"/>
      <c r="E679" s="29"/>
      <c r="I679" s="29"/>
      <c r="J679" s="29"/>
      <c r="K679" s="29"/>
      <c r="L679" s="29"/>
      <c r="M679" s="29"/>
      <c r="O679" s="29"/>
    </row>
    <row r="680" spans="2:15">
      <c r="B680" s="29"/>
      <c r="C680" s="29"/>
      <c r="D680" s="29"/>
      <c r="E680" s="29"/>
      <c r="I680" s="29"/>
      <c r="J680" s="29"/>
      <c r="K680" s="29"/>
      <c r="L680" s="29"/>
      <c r="M680" s="29"/>
      <c r="O680" s="29"/>
    </row>
    <row r="681" spans="2:15">
      <c r="B681" s="29"/>
      <c r="C681" s="29"/>
      <c r="D681" s="29"/>
      <c r="E681" s="29"/>
      <c r="I681" s="29"/>
      <c r="J681" s="29"/>
      <c r="K681" s="29"/>
      <c r="L681" s="29"/>
      <c r="M681" s="29"/>
      <c r="O681" s="29"/>
    </row>
    <row r="682" spans="2:15">
      <c r="B682" s="29"/>
      <c r="C682" s="29"/>
      <c r="D682" s="29"/>
      <c r="E682" s="29"/>
      <c r="I682" s="29"/>
      <c r="J682" s="29"/>
      <c r="K682" s="29"/>
      <c r="L682" s="29"/>
      <c r="M682" s="29"/>
      <c r="O682" s="29"/>
    </row>
    <row r="683" spans="2:15">
      <c r="B683" s="29"/>
      <c r="C683" s="29"/>
      <c r="D683" s="29"/>
      <c r="E683" s="29"/>
      <c r="I683" s="29"/>
      <c r="J683" s="29"/>
      <c r="K683" s="29"/>
      <c r="L683" s="29"/>
      <c r="M683" s="29"/>
      <c r="O683" s="29"/>
    </row>
    <row r="684" spans="2:15">
      <c r="B684" s="29"/>
      <c r="C684" s="29"/>
      <c r="D684" s="29"/>
      <c r="E684" s="29"/>
      <c r="I684" s="29"/>
      <c r="J684" s="29"/>
      <c r="K684" s="29"/>
      <c r="L684" s="29"/>
      <c r="M684" s="29"/>
      <c r="O684" s="29"/>
    </row>
    <row r="685" spans="2:15">
      <c r="B685" s="29"/>
      <c r="C685" s="29"/>
      <c r="D685" s="29"/>
      <c r="E685" s="29"/>
      <c r="I685" s="29"/>
      <c r="J685" s="29"/>
      <c r="K685" s="29"/>
      <c r="L685" s="29"/>
      <c r="M685" s="29"/>
      <c r="O685" s="29"/>
    </row>
    <row r="686" spans="2:15">
      <c r="B686" s="29"/>
      <c r="C686" s="29"/>
      <c r="D686" s="29"/>
      <c r="E686" s="29"/>
      <c r="I686" s="29"/>
      <c r="J686" s="29"/>
      <c r="K686" s="29"/>
      <c r="L686" s="29"/>
      <c r="M686" s="29"/>
      <c r="O686" s="29"/>
    </row>
    <row r="687" spans="2:15">
      <c r="B687" s="29"/>
      <c r="C687" s="29"/>
      <c r="D687" s="29"/>
      <c r="E687" s="29"/>
      <c r="H687" s="30"/>
      <c r="I687" s="29"/>
      <c r="J687" s="29"/>
      <c r="K687" s="29"/>
      <c r="L687" s="29"/>
      <c r="M687" s="29"/>
      <c r="O687" s="29"/>
    </row>
    <row r="688" spans="2:15">
      <c r="B688" s="29"/>
      <c r="C688" s="29"/>
      <c r="D688" s="29"/>
      <c r="E688" s="29"/>
      <c r="H688" s="30"/>
      <c r="I688" s="29"/>
      <c r="J688" s="29"/>
      <c r="K688" s="29"/>
      <c r="L688" s="29"/>
      <c r="M688" s="29"/>
      <c r="O688" s="29"/>
    </row>
    <row r="689" spans="2:15">
      <c r="B689" s="29"/>
      <c r="C689" s="29"/>
      <c r="D689" s="29"/>
      <c r="E689" s="29"/>
      <c r="H689" s="30"/>
      <c r="I689" s="29"/>
      <c r="J689" s="29"/>
      <c r="K689" s="29"/>
      <c r="L689" s="29"/>
      <c r="M689" s="29"/>
      <c r="O689" s="29"/>
    </row>
    <row r="690" spans="2:15">
      <c r="B690" s="29"/>
      <c r="C690" s="29"/>
      <c r="D690" s="29"/>
      <c r="E690" s="29"/>
      <c r="H690" s="30"/>
      <c r="I690" s="29"/>
      <c r="J690" s="29"/>
      <c r="K690" s="29"/>
      <c r="L690" s="29"/>
      <c r="M690" s="29"/>
      <c r="O690" s="29"/>
    </row>
    <row r="691" spans="2:15">
      <c r="B691" s="29"/>
      <c r="C691" s="29"/>
      <c r="D691" s="29"/>
      <c r="E691" s="29"/>
      <c r="H691" s="30"/>
      <c r="I691" s="29"/>
      <c r="J691" s="29"/>
      <c r="K691" s="29"/>
      <c r="L691" s="29"/>
      <c r="M691" s="29"/>
      <c r="O691" s="29"/>
    </row>
    <row r="692" spans="2:15">
      <c r="B692" s="29"/>
      <c r="C692" s="29"/>
      <c r="D692" s="29"/>
      <c r="E692" s="29"/>
      <c r="H692" s="30"/>
      <c r="I692" s="29"/>
      <c r="J692" s="29"/>
      <c r="K692" s="29"/>
      <c r="L692" s="29"/>
      <c r="M692" s="29"/>
      <c r="O692" s="29"/>
    </row>
    <row r="693" spans="2:15">
      <c r="B693" s="29"/>
      <c r="C693" s="29"/>
      <c r="D693" s="29"/>
      <c r="E693" s="29"/>
      <c r="H693" s="30"/>
      <c r="I693" s="29"/>
      <c r="J693" s="29"/>
      <c r="K693" s="29"/>
      <c r="L693" s="29"/>
      <c r="M693" s="29"/>
      <c r="O693" s="29"/>
    </row>
  </sheetData>
  <mergeCells count="1">
    <mergeCell ref="B1:K1"/>
  </mergeCells>
  <conditionalFormatting sqref="B655:D657">
    <cfRule type="expression" dxfId="0" priority="1" stopIfTrue="1">
      <formula>$P655=""</formula>
    </cfRule>
  </conditionalFormatting>
  <hyperlinks>
    <hyperlink ref="B1" r:id="rId1" display="ULTRATISÍCOVKY.cz"/>
    <hyperlink ref="B1:J1" r:id="rId2" display="ULTRATISÍCOVKY.cz / ULTRAKOPCE"/>
    <hyperlink ref="M2" r:id="rId3" display="https://www.google.com/maps/d/embed?mid=zGBQSsyKZ1A0.kHfHzXFeRpvQ&amp;amp;z=7&amp;amp;ll=49.938682,15.799463"/>
    <hyperlink ref="O1" r:id="rId4" display="© 2013  Ultratisícovky.cz"/>
    <hyperlink ref="K3" r:id="rId5" tooltip="Krkonoše" display="https://cs.wikipedia.org/wiki/Krkono%C5%A1e"/>
    <hyperlink ref="K4" r:id="rId6" tooltip="Hrubý Jeseník" display="https://cs.wikipedia.org/wiki/Hrub%C3%BD_Jesen%C3%ADk"/>
    <hyperlink ref="K5" r:id="rId7" tooltip="Moravskoslezské Beskydy" display="https://cs.wikipedia.org/wiki/Moravskoslezsk%C3%A9_Beskydy"/>
    <hyperlink ref="K6" r:id="rId8" tooltip="Krušné hory" display="https://cs.wikipedia.org/wiki/Kru%C5%A1n%C3%A9_hory"/>
    <hyperlink ref="K7" r:id="rId9" tooltip="Králický Sněžník (pohoří)" display="https://cs.wikipedia.org/wiki/Kr%C3%A1lick%C3%BD_Sn%C4%9B%C5%BEn%C3%ADk_(poho%C5%99%C3%AD)"/>
    <hyperlink ref="K15" r:id="rId10" tooltip="Šumava" display="https://cs.wikipedia.org/wiki/%C5%A0umava"/>
    <hyperlink ref="K16" r:id="rId11" tooltip="Moravskoslezské Beskydy" display="https://cs.wikipedia.org/wiki/Moravskoslezsk%C3%A9_Beskydy"/>
    <hyperlink ref="K24" r:id="rId12" tooltip="Hrubý Jeseník" display="https://cs.wikipedia.org/wiki/Hrub%C3%BD_Jesen%C3%ADk"/>
    <hyperlink ref="K25" r:id="rId13" tooltip="Hanušovická vrchovina" display="https://cs.wikipedia.org/wiki/Hanu%C5%A1ovick%C3%A1_vrchovina"/>
    <hyperlink ref="K28" r:id="rId14" tooltip="Šumava" display="https://cs.wikipedia.org/wiki/%C5%A0umava"/>
    <hyperlink ref="K30" r:id="rId15" tooltip="Moravskoslezské Beskydy" display="https://cs.wikipedia.org/wiki/Moravskoslezsk%C3%A9_Beskydy"/>
    <hyperlink ref="K31" r:id="rId16" tooltip="Ralská pahorkatina" display="https://cs.wikipedia.org/wiki/Ralsk%C3%A1_pahorkatina"/>
    <hyperlink ref="K32" r:id="rId17" tooltip="Broumovská vrchovina" display="https://cs.wikipedia.org/wiki/Broumovsk%C3%A1_vrchovina"/>
    <hyperlink ref="K34" r:id="rId18" tooltip="Český les" display="https://cs.wikipedia.org/wiki/%C4%8Cesk%C3%BD_les"/>
    <hyperlink ref="K35" r:id="rId19" tooltip="Krkonoše" display="https://cs.wikipedia.org/wiki/Krkono%C5%A1e"/>
    <hyperlink ref="K37" r:id="rId20" tooltip="Děčínská vrchovina" display="https://cs.wikipedia.org/wiki/D%C4%9B%C4%8D%C3%ADnsk%C3%A1_vrchovina"/>
    <hyperlink ref="K38" r:id="rId21" tooltip="Brdská vrchovina" display="https://cs.wikipedia.org/wiki/Brdsk%C3%A1_vrchovina"/>
    <hyperlink ref="K39" r:id="rId22" tooltip="Šumava" display="https://cs.wikipedia.org/wiki/%C5%A0umava"/>
    <hyperlink ref="K41" r:id="rId23" tooltip="Moravskoslezské Beskydy" display="https://cs.wikipedia.org/wiki/Moravskoslezsk%C3%A9_Beskydy"/>
    <hyperlink ref="K61" r:id="rId24" tooltip="Slezské Beskydy" display="https://cs.wikipedia.org/wiki/Slezsk%C3%A9_Beskydy"/>
    <hyperlink ref="K33" r:id="rId25" tooltip="Mikulovská vrchovina" display="https://cs.wikipedia.org/wiki/Mikulovsk%C3%A1_vrchovina"/>
    <hyperlink ref="K42" r:id="rId26" tooltip="Rychlebské hory" display="https://cs.wikipedia.org/wiki/Rychlebsk%C3%A9_hory"/>
    <hyperlink ref="K48" r:id="rId27" tooltip="Ralská pahorkatina" display="https://cs.wikipedia.org/wiki/Ralsk%C3%A1_pahorkatina"/>
    <hyperlink ref="K49" r:id="rId28" tooltip="Hrubý Jeseník" display="https://cs.wikipedia.org/wiki/Hrub%C3%BD_Jesen%C3%ADk"/>
    <hyperlink ref="K47" r:id="rId29" tooltip="Podbeskydská pahorkatina" display="https://cs.wikipedia.org/wiki/Podbeskydsk%C3%A1_pahorkatina"/>
    <hyperlink ref="K51" r:id="rId30" tooltip="Doupovské hory" display="https://cs.wikipedia.org/wiki/Doupovsk%C3%A9_hory"/>
    <hyperlink ref="K46" r:id="rId31" tooltip="Chřiby" display="https://cs.wikipedia.org/wiki/Ch%C5%99iby"/>
    <hyperlink ref="K95" r:id="rId32" tooltip="Lužické hory" display="https://cs.wikipedia.org/wiki/Lu%C5%BEick%C3%A9_hory"/>
    <hyperlink ref="K54" r:id="rId33" tooltip="Ralská pahorkatina" display="https://cs.wikipedia.org/wiki/Ralsk%C3%A1_pahorkatina"/>
    <hyperlink ref="K52" r:id="rId34" tooltip="Šumavské podhůří" display="https://cs.wikipedia.org/wiki/%C5%A0umavsk%C3%A9_podh%C5%AF%C5%99%C3%AD"/>
    <hyperlink ref="K55" r:id="rId35" tooltip="Šumava" display="https://cs.wikipedia.org/wiki/%C5%A0umava"/>
    <hyperlink ref="K57" r:id="rId36" tooltip="Šumava" display="https://cs.wikipedia.org/wiki/%C5%A0umava"/>
    <hyperlink ref="K59" r:id="rId37" tooltip="Zlatohorská vrchovina" display="https://cs.wikipedia.org/wiki/Zlatohorsk%C3%A1_vrchovina"/>
    <hyperlink ref="K60" r:id="rId38" tooltip="Ralská pahorkatina" display="https://cs.wikipedia.org/wiki/Ralsk%C3%A1_pahorkatina"/>
    <hyperlink ref="K83" r:id="rId39" tooltip="Jablunkovské mezihoří" display="https://cs.wikipedia.org/wiki/Jablunkovsk%C3%A9_meziho%C5%99%C3%AD"/>
    <hyperlink ref="K62" r:id="rId40" tooltip="Moravskoslezské Beskydy" display="https://cs.wikipedia.org/wiki/Moravskoslezsk%C3%A9_Beskydy"/>
    <hyperlink ref="K64" r:id="rId41" tooltip="Šumava" display="https://cs.wikipedia.org/wiki/%C5%A0umava"/>
    <hyperlink ref="K66" r:id="rId42" tooltip="Jizerské hory" display="https://cs.wikipedia.org/wiki/Jizersk%C3%A9_hory"/>
    <hyperlink ref="K67" r:id="rId43" tooltip="Šumava" display="https://cs.wikipedia.org/wiki/%C5%A0umava"/>
    <hyperlink ref="K69" r:id="rId44" tooltip="Hrubý Jeseník" display="https://cs.wikipedia.org/wiki/Hrub%C3%BD_Jesen%C3%ADk"/>
    <hyperlink ref="K72" r:id="rId45" tooltip="Rychlebské hory" display="https://cs.wikipedia.org/wiki/Rychlebsk%C3%A9_hory"/>
    <hyperlink ref="K73" r:id="rId46" tooltip="Jizerské hory" display="https://cs.wikipedia.org/wiki/Jizersk%C3%A9_hory"/>
    <hyperlink ref="K74" r:id="rId47" tooltip="Bílé Karpaty" display="https://cs.wikipedia.org/wiki/B%C3%ADl%C3%A9_Karpaty"/>
    <hyperlink ref="K71" r:id="rId48" tooltip="Švihovská vrchovina" display="https://cs.wikipedia.org/wiki/%C5%A0vihovsk%C3%A1_vrchovina"/>
    <hyperlink ref="K76" r:id="rId49" tooltip="Jizerské hory" display="https://cs.wikipedia.org/wiki/Jizersk%C3%A9_hory"/>
    <hyperlink ref="K78" r:id="rId50" tooltip="Podbeskydská pahorkatina" display="https://cs.wikipedia.org/wiki/Podbeskydsk%C3%A1_pahorkatina"/>
    <hyperlink ref="K79" r:id="rId51" tooltip="Podbeskydská pahorkatina" display="https://cs.wikipedia.org/wiki/Podbeskydsk%C3%A1_pahorkatina"/>
    <hyperlink ref="K80" r:id="rId52" tooltip="České středohoří" display="https://cs.wikipedia.org/wiki/%C4%8Cesk%C3%A9_st%C5%99edoho%C5%99%C3%AD"/>
    <hyperlink ref="K81" r:id="rId53" tooltip="Krušné hory" display="https://cs.wikipedia.org/wiki/Kru%C5%A1n%C3%A9_hory"/>
    <hyperlink ref="K82" r:id="rId54" tooltip="Táborská pahorkatina" display="https://cs.wikipedia.org/wiki/T%C3%A1borsk%C3%A1_pahorkatina"/>
    <hyperlink ref="K84" r:id="rId55" tooltip="České středohoří" display="https://cs.wikipedia.org/wiki/%C4%8Cesk%C3%A9_st%C5%99edoho%C5%99%C3%AD"/>
    <hyperlink ref="K85" r:id="rId56" tooltip="Lužické hory" display="https://cs.wikipedia.org/wiki/Lu%C5%BEick%C3%A9_hory"/>
    <hyperlink ref="K86" r:id="rId57" tooltip="České středohoří" display="https://cs.wikipedia.org/wiki/%C4%8Cesk%C3%A9_st%C5%99edoho%C5%99%C3%AD"/>
    <hyperlink ref="K75" r:id="rId58" tooltip="Dolnooharská tabule" display="https://cs.wikipedia.org/wiki/Dolnooharsk%C3%A1_tabule"/>
    <hyperlink ref="K87" r:id="rId59" tooltip="Javorníky" display="https://cs.wikipedia.org/wiki/Javorn%C3%ADky"/>
    <hyperlink ref="K88" r:id="rId60" tooltip="Český les" display="https://cs.wikipedia.org/wiki/%C4%8Cesk%C3%BD_les"/>
    <hyperlink ref="K89" r:id="rId61" tooltip="Bílé Karpaty" display="https://cs.wikipedia.org/wiki/B%C3%ADl%C3%A9_Karpaty"/>
    <hyperlink ref="K90" r:id="rId62" tooltip="Šumava" display="https://cs.wikipedia.org/wiki/%C5%A0umava"/>
    <hyperlink ref="K91" r:id="rId63" tooltip="Hostýnsko-vsetínská hornatina" display="https://cs.wikipedia.org/wiki/Host%C3%BDnsko-vset%C3%ADnsk%C3%A1_hornatina"/>
    <hyperlink ref="K109" r:id="rId64" tooltip="České středohoří" display="https://cs.wikipedia.org/wiki/%C4%8Cesk%C3%A9_st%C5%99edoho%C5%99%C3%AD"/>
    <hyperlink ref="K93" r:id="rId65" tooltip="České středohoří" display="https://cs.wikipedia.org/wiki/%C4%8Cesk%C3%A9_st%C5%99edoho%C5%99%C3%AD"/>
    <hyperlink ref="K94" r:id="rId66" tooltip="České středohoří" display="https://cs.wikipedia.org/wiki/%C4%8Cesk%C3%A9_st%C5%99edoho%C5%99%C3%AD"/>
    <hyperlink ref="K96" r:id="rId67" tooltip="České středohoří" display="https://cs.wikipedia.org/wiki/%C4%8Cesk%C3%A9_st%C5%99edoho%C5%99%C3%AD"/>
    <hyperlink ref="K97" r:id="rId68" tooltip="České středohoří" display="https://cs.wikipedia.org/wiki/%C4%8Cesk%C3%A9_st%C5%99edoho%C5%99%C3%AD"/>
    <hyperlink ref="K98" r:id="rId69" tooltip="Krkonoše" display="https://cs.wikipedia.org/wiki/Krkono%C5%A1e"/>
    <hyperlink ref="K99" r:id="rId70" tooltip="Hrubý Jeseník" display="https://cs.wikipedia.org/wiki/Hrub%C3%BD_Jesen%C3%ADk"/>
    <hyperlink ref="K101" r:id="rId71" tooltip="Novohradské hory" display="https://cs.wikipedia.org/wiki/Novohradsk%C3%A9_hory"/>
    <hyperlink ref="K100" r:id="rId72" tooltip="Hrubý Jeseník" display="https://cs.wikipedia.org/wiki/Hrub%C3%BD_Jesen%C3%ADk"/>
    <hyperlink ref="K106" r:id="rId73" tooltip="Švihovská vrchovina" display="https://cs.wikipedia.org/wiki/%C5%A0vihovsk%C3%A1_vrchovina"/>
    <hyperlink ref="K108" r:id="rId74" tooltip="České středohoří" display="https://cs.wikipedia.org/wiki/%C4%8Cesk%C3%A9_st%C5%99edoho%C5%99%C3%AD"/>
    <hyperlink ref="K110" r:id="rId75" tooltip="Svitavská pahorkatina" display="https://cs.wikipedia.org/wiki/Svitavsk%C3%A1_pahorkatina"/>
    <hyperlink ref="K111" r:id="rId76" tooltip="Ralská pahorkatina" display="https://cs.wikipedia.org/wiki/Ralsk%C3%A1_pahorkatina"/>
    <hyperlink ref="K112" r:id="rId77" tooltip="České středohoří" display="https://cs.wikipedia.org/wiki/%C4%8Cesk%C3%A9_st%C5%99edoho%C5%99%C3%AD"/>
    <hyperlink ref="K115" r:id="rId78" tooltip="Novohradské podhůří" display="https://cs.wikipedia.org/wiki/Novohradsk%C3%A9_podh%C5%AF%C5%99%C3%AD"/>
    <hyperlink ref="K116" r:id="rId79" tooltip="Podbeskydská pahorkatina" display="https://cs.wikipedia.org/wiki/Podbeskydsk%C3%A1_pahorkatina"/>
    <hyperlink ref="K117" r:id="rId80" tooltip="Šumava" display="https://cs.wikipedia.org/wiki/%C5%A0umava"/>
    <hyperlink ref="K118" r:id="rId81" tooltip="Šumava" display="https://cs.wikipedia.org/wiki/%C5%A0umava"/>
    <hyperlink ref="K122" r:id="rId82" tooltip="Švihovská vrchovina" display="https://cs.wikipedia.org/wiki/%C5%A0vihovsk%C3%A1_vrchovina"/>
    <hyperlink ref="K121" r:id="rId83" tooltip="Podbeskydská pahorkatina" display="https://cs.wikipedia.org/wiki/Podbeskydsk%C3%A1_pahorkatina"/>
    <hyperlink ref="K123" r:id="rId84" tooltip="Ralská pahorkatina" display="https://cs.wikipedia.org/wiki/Ralsk%C3%A1_pahorkatina"/>
    <hyperlink ref="K124" r:id="rId85" tooltip="České středohoří" display="https://cs.wikipedia.org/wiki/%C4%8Cesk%C3%A9_st%C5%99edoho%C5%99%C3%AD"/>
    <hyperlink ref="K235" r:id="rId86" tooltip="Podbeskydská pahorkatina" display="https://cs.wikipedia.org/wiki/Podbeskydsk%C3%A1_pahorkatina"/>
    <hyperlink ref="K125" r:id="rId87" tooltip="Brdská vrchovina" display="https://cs.wikipedia.org/wiki/Brdsk%C3%A1_vrchovina"/>
    <hyperlink ref="K126" r:id="rId88" tooltip="Drahanská vrchovina" display="https://cs.wikipedia.org/wiki/Drahansk%C3%A1_vrchovina"/>
    <hyperlink ref="K127" r:id="rId89" tooltip="Šumava" display="https://cs.wikipedia.org/wiki/%C5%A0umava"/>
    <hyperlink ref="K128" r:id="rId90" tooltip="Šumava" display="https://cs.wikipedia.org/wiki/%C5%A0umava"/>
    <hyperlink ref="K131" r:id="rId91" tooltip="České středohoří" display="https://cs.wikipedia.org/wiki/%C4%8Cesk%C3%A9_st%C5%99edoho%C5%99%C3%AD"/>
    <hyperlink ref="K113" r:id="rId92" tooltip="Dolnooharská tabule" display="https://cs.wikipedia.org/wiki/Dolnooharsk%C3%A1_tabule"/>
    <hyperlink ref="K132" r:id="rId93" tooltip="Hostýnsko-vsetínská hornatina" display="https://cs.wikipedia.org/wiki/Host%C3%BDnsko-vset%C3%ADnsk%C3%A1_hornatina"/>
    <hyperlink ref="K107" r:id="rId94" tooltip="Lužické hory" display="https://cs.wikipedia.org/wiki/Lu%C5%BEick%C3%A9_hory"/>
    <hyperlink ref="K133" r:id="rId95" tooltip="Krkonošské podhůří" display="https://cs.wikipedia.org/wiki/Krkono%C5%A1sk%C3%A9_podh%C5%AF%C5%99%C3%AD"/>
    <hyperlink ref="K134" r:id="rId96" tooltip="Jičínská pahorkatina" display="https://cs.wikipedia.org/wiki/Ji%C4%8D%C3%ADnsk%C3%A1_pahorkatina"/>
    <hyperlink ref="K135" r:id="rId97" tooltip="Krkonoše" display="https://cs.wikipedia.org/wiki/Krkono%C5%A1e"/>
    <hyperlink ref="K136" r:id="rId98" tooltip="Šumava" display="https://cs.wikipedia.org/wiki/%C5%A0umava"/>
    <hyperlink ref="K138" r:id="rId99" tooltip="Javorníky" display="https://cs.wikipedia.org/wiki/Javorn%C3%ADky"/>
    <hyperlink ref="K139" r:id="rId100" tooltip="České středohoří" display="https://cs.wikipedia.org/wiki/%C4%8Cesk%C3%A9_st%C5%99edoho%C5%99%C3%AD"/>
    <hyperlink ref="K140" r:id="rId101" tooltip="Ralská pahorkatina" display="https://cs.wikipedia.org/wiki/Ralsk%C3%A1_pahorkatina"/>
    <hyperlink ref="K141" r:id="rId102" tooltip="Moravskoslezské Beskydy" display="https://cs.wikipedia.org/wiki/Moravskoslezsk%C3%A9_Beskydy"/>
    <hyperlink ref="K239" r:id="rId103" tooltip="Slavkovský les" display="https://cs.wikipedia.org/wiki/Slavkovsk%C3%BD_les"/>
    <hyperlink ref="K142" r:id="rId104" tooltip="Benešovská pahorkatina" display="https://cs.wikipedia.org/wiki/Bene%C5%A1ovsk%C3%A1_pahorkatina"/>
    <hyperlink ref="K143" r:id="rId105" tooltip="Šumava" display="https://cs.wikipedia.org/wiki/%C5%A0umava"/>
    <hyperlink ref="K145" r:id="rId106" tooltip="Bílé Karpaty" display="https://cs.wikipedia.org/wiki/B%C3%ADl%C3%A9_Karpaty"/>
    <hyperlink ref="K146" r:id="rId107" tooltip="Ralská pahorkatina" display="https://cs.wikipedia.org/wiki/Ralsk%C3%A1_pahorkatina"/>
    <hyperlink ref="K147" r:id="rId108" tooltip="Jizerské hory" display="https://cs.wikipedia.org/wiki/Jizersk%C3%A9_hory"/>
    <hyperlink ref="K149" r:id="rId109" tooltip="Podbeskydská pahorkatina" display="https://cs.wikipedia.org/wiki/Podbeskydsk%C3%A1_pahorkatina"/>
    <hyperlink ref="K151" r:id="rId110" tooltip="Zlatohorská vrchovina" display="https://cs.wikipedia.org/wiki/Zlatohorsk%C3%A1_vrchovina"/>
    <hyperlink ref="K152" r:id="rId111" tooltip="Šumavské podhůří" display="https://cs.wikipedia.org/wiki/%C5%A0umavsk%C3%A9_podh%C5%AF%C5%99%C3%AD"/>
    <hyperlink ref="K150" r:id="rId112" tooltip="Hanušovická vrchovina" display="https://cs.wikipedia.org/wiki/Hanu%C5%A1ovick%C3%A1_vrchovina"/>
    <hyperlink ref="K270" r:id="rId113" tooltip="Krkonoše" display="https://cs.wikipedia.org/wiki/Krkono%C5%A1e"/>
    <hyperlink ref="K153" r:id="rId114" tooltip="Krkonoše" display="https://cs.wikipedia.org/wiki/Krkono%C5%A1e"/>
    <hyperlink ref="K155" r:id="rId115" tooltip="Krkonoše" display="https://cs.wikipedia.org/wiki/Krkono%C5%A1e"/>
    <hyperlink ref="K157" r:id="rId116" tooltip="Podorlická pahorkatina" display="https://cs.wikipedia.org/wiki/Podorlick%C3%A1_pahorkatina"/>
    <hyperlink ref="K158" r:id="rId117" tooltip="Moravskoslezské Beskydy" display="https://cs.wikipedia.org/wiki/Moravskoslezsk%C3%A9_Beskydy"/>
    <hyperlink ref="K159" r:id="rId118" tooltip="Podorlická pahorkatina" display="https://cs.wikipedia.org/wiki/Podorlick%C3%A1_pahorkatina"/>
    <hyperlink ref="K160" r:id="rId119" tooltip="Šumava" display="https://cs.wikipedia.org/wiki/%C5%A0umava"/>
    <hyperlink ref="K161" r:id="rId120" tooltip="Šumava" display="https://cs.wikipedia.org/wiki/%C5%A0umava"/>
    <hyperlink ref="K166" r:id="rId121" tooltip="Křivoklátská vrchovina" display="https://cs.wikipedia.org/wiki/K%C5%99ivokl%C3%A1tsk%C3%A1_vrchovina"/>
    <hyperlink ref="K168" r:id="rId122" tooltip="Šumavské podhůří" display="https://cs.wikipedia.org/wiki/%C5%A0umavsk%C3%A9_podh%C5%AF%C5%99%C3%AD"/>
    <hyperlink ref="K169" r:id="rId123" tooltip="Zlatohorská vrchovina" display="https://cs.wikipedia.org/wiki/Zlatohorsk%C3%A1_vrchovina"/>
    <hyperlink ref="K170" r:id="rId124" tooltip="Podbeskydská pahorkatina" display="https://cs.wikipedia.org/wiki/Podbeskydsk%C3%A1_pahorkatina"/>
    <hyperlink ref="K171" r:id="rId125" tooltip="Zlatohorská vrchovina" display="https://cs.wikipedia.org/wiki/Zlatohorsk%C3%A1_vrchovina"/>
    <hyperlink ref="K172" r:id="rId126" tooltip="Tepelská vrchovina" display="https://cs.wikipedia.org/wiki/Tepelsk%C3%A1_vrchovina"/>
    <hyperlink ref="K173" r:id="rId127" tooltip="Křivoklátská vrchovina" display="https://cs.wikipedia.org/wiki/K%C5%99ivokl%C3%A1tsk%C3%A1_vrchovina"/>
    <hyperlink ref="K174" r:id="rId128" tooltip="Svitavská pahorkatina" display="https://cs.wikipedia.org/wiki/Svitavsk%C3%A1_pahorkatina"/>
    <hyperlink ref="K175" r:id="rId129" tooltip="Krkonošské podhůří" display="https://cs.wikipedia.org/wiki/Krkono%C5%A1sk%C3%A9_podh%C5%AF%C5%99%C3%AD"/>
    <hyperlink ref="K176" r:id="rId130" tooltip="Jičínská pahorkatina" display="https://cs.wikipedia.org/wiki/Ji%C4%8D%C3%ADnsk%C3%A1_pahorkatina"/>
    <hyperlink ref="K177" r:id="rId131" tooltip="Drahanská vrchovina" display="https://cs.wikipedia.org/wiki/Drahansk%C3%A1_vrchovina"/>
    <hyperlink ref="K178" r:id="rId132" tooltip="České středohoří" display="https://cs.wikipedia.org/wiki/%C4%8Cesk%C3%A9_st%C5%99edoho%C5%99%C3%AD"/>
    <hyperlink ref="K179" r:id="rId133" tooltip="Moravskoslezské Beskydy" display="https://cs.wikipedia.org/wiki/Moravskoslezsk%C3%A9_Beskydy"/>
    <hyperlink ref="K180" r:id="rId134" tooltip="Ještědsko-kozákovský hřbet" display="https://cs.wikipedia.org/wiki/Je%C5%A1t%C4%9Bdsko-koz%C3%A1kovsk%C3%BD_h%C5%99bet"/>
    <hyperlink ref="K181" r:id="rId135" tooltip="Šluknovská pahorkatina" display="https://cs.wikipedia.org/wiki/%C5%A0luknovsk%C3%A1_pahorkatina"/>
    <hyperlink ref="K182" r:id="rId136" tooltip="Boskovická brázda" display="https://cs.wikipedia.org/wiki/Boskovick%C3%A1_br%C3%A1zda"/>
    <hyperlink ref="K183" r:id="rId137" tooltip="České středohoří" display="https://cs.wikipedia.org/wiki/%C4%8Cesk%C3%A9_st%C5%99edoho%C5%99%C3%AD"/>
    <hyperlink ref="K184" r:id="rId138" tooltip="Ralská pahorkatina" display="https://cs.wikipedia.org/wiki/Ralsk%C3%A1_pahorkatina"/>
    <hyperlink ref="K185" r:id="rId139" tooltip="Ralská pahorkatina" display="https://cs.wikipedia.org/wiki/Ralsk%C3%A1_pahorkatina"/>
    <hyperlink ref="K162" r:id="rId140" tooltip="Hrubý Jeseník" display="https://cs.wikipedia.org/wiki/Hrub%C3%BD_Jesen%C3%ADk"/>
    <hyperlink ref="K188" r:id="rId141" tooltip="Plaská pahorkatina" display="https://cs.wikipedia.org/wiki/Plask%C3%A1_pahorkatina"/>
    <hyperlink ref="K189" r:id="rId142" tooltip="Doupovské hory" display="https://cs.wikipedia.org/wiki/Doupovsk%C3%A9_hory"/>
    <hyperlink ref="K190" r:id="rId143" tooltip="Podorlická pahorkatina" display="https://cs.wikipedia.org/wiki/Podorlick%C3%A1_pahorkatina"/>
    <hyperlink ref="K191" r:id="rId144" tooltip="Litenčická pahorkatina" display="https://cs.wikipedia.org/wiki/Liten%C4%8Dick%C3%A1_pahorkatina"/>
    <hyperlink ref="K192" r:id="rId145" tooltip="Hořovická pahorkatina" display="https://cs.wikipedia.org/wiki/Ho%C5%99ovick%C3%A1_pahorkatina"/>
    <hyperlink ref="K193" r:id="rId146" tooltip="Ralská pahorkatina" display="https://cs.wikipedia.org/wiki/Ralsk%C3%A1_pahorkatina"/>
    <hyperlink ref="K194" r:id="rId147" tooltip="České středohoří" display="https://cs.wikipedia.org/wiki/%C4%8Cesk%C3%A9_st%C5%99edoho%C5%99%C3%AD"/>
    <hyperlink ref="K195" r:id="rId148" tooltip="České středohoří" display="https://cs.wikipedia.org/wiki/%C4%8Cesk%C3%A9_st%C5%99edoho%C5%99%C3%AD"/>
    <hyperlink ref="K167" r:id="rId149" tooltip="Hanušovická vrchovina" display="https://cs.wikipedia.org/wiki/Hanu%C5%A1ovick%C3%A1_vrchovina"/>
    <hyperlink ref="K198" r:id="rId150" tooltip="Rychlebské hory" display="https://cs.wikipedia.org/wiki/Rychlebsk%C3%A9_hory"/>
    <hyperlink ref="K199" r:id="rId151" tooltip="Švihovská vrchovina" display="https://cs.wikipedia.org/wiki/%C5%A0vihovsk%C3%A1_vrchovina"/>
    <hyperlink ref="K196" r:id="rId152" tooltip="Hrubý Jeseník" display="https://cs.wikipedia.org/wiki/Hrub%C3%BD_Jesen%C3%ADk"/>
    <hyperlink ref="K200" r:id="rId153" tooltip="Šumava" display="https://cs.wikipedia.org/wiki/%C5%A0umava"/>
    <hyperlink ref="K202" r:id="rId154" tooltip="Novohradské podhůří" display="https://cs.wikipedia.org/wiki/Novohradsk%C3%A9_podh%C5%AF%C5%99%C3%AD"/>
    <hyperlink ref="K304" r:id="rId155" tooltip="Ralská pahorkatina" display="https://cs.wikipedia.org/wiki/Ralsk%C3%A1_pahorkatina"/>
    <hyperlink ref="K203" r:id="rId156" tooltip="Hostýnsko-vsetínská hornatina" display="https://cs.wikipedia.org/wiki/Host%C3%BDnsko-vset%C3%ADnsk%C3%A1_hornatina"/>
    <hyperlink ref="K204" r:id="rId157" tooltip="Hostýnsko-vsetínská hornatina" display="https://cs.wikipedia.org/wiki/Host%C3%BDnsko-vset%C3%ADnsk%C3%A1_hornatina"/>
    <hyperlink ref="K205" r:id="rId158" tooltip="Hanušovická vrchovina" display="https://cs.wikipedia.org/wiki/Hanu%C5%A1ovick%C3%A1_vrchovina"/>
    <hyperlink ref="K206" r:id="rId159" tooltip="Šluknovská pahorkatina" display="https://cs.wikipedia.org/wiki/%C5%A0luknovsk%C3%A1_pahorkatina"/>
    <hyperlink ref="K207" r:id="rId160" tooltip="Všerubská vrchovina" display="https://cs.wikipedia.org/wiki/V%C5%A1erubsk%C3%A1_vrchovina"/>
    <hyperlink ref="K208" r:id="rId161" tooltip="Slezské Beskydy" display="https://cs.wikipedia.org/wiki/Slezsk%C3%A9_Beskydy"/>
    <hyperlink ref="K209" r:id="rId162" tooltip="Šumava" display="https://cs.wikipedia.org/wiki/%C5%A0umava"/>
    <hyperlink ref="K211" r:id="rId163" tooltip="Lužické hory" display="https://cs.wikipedia.org/wiki/Lu%C5%BEick%C3%A9_hory"/>
    <hyperlink ref="K212" r:id="rId164" tooltip="Švihovská vrchovina" display="https://cs.wikipedia.org/wiki/%C5%A0vihovsk%C3%A1_vrchovina"/>
    <hyperlink ref="K213" r:id="rId165" tooltip="Podbeskydská pahorkatina" display="https://cs.wikipedia.org/wiki/Podbeskydsk%C3%A1_pahorkatina"/>
    <hyperlink ref="K214" r:id="rId166" tooltip="Podbeskydská pahorkatina" display="https://cs.wikipedia.org/wiki/Podbeskydsk%C3%A1_pahorkatina"/>
    <hyperlink ref="K216" r:id="rId167" tooltip="Svitavská pahorkatina" display="https://cs.wikipedia.org/wiki/Svitavsk%C3%A1_pahorkatina"/>
    <hyperlink ref="K217" r:id="rId168" tooltip="Novohradské hory" display="https://cs.wikipedia.org/wiki/Novohradsk%C3%A9_hory"/>
    <hyperlink ref="K219" r:id="rId169" tooltip="Ralská pahorkatina" display="https://cs.wikipedia.org/wiki/Ralsk%C3%A1_pahorkatina"/>
    <hyperlink ref="K220" r:id="rId170" tooltip="Šumava" display="https://cs.wikipedia.org/wiki/%C5%A0umava"/>
    <hyperlink ref="K222" r:id="rId171" tooltip="Vlašimská pahorkatina" display="https://cs.wikipedia.org/wiki/Vla%C5%A1imsk%C3%A1_pahorkatina"/>
    <hyperlink ref="K223" r:id="rId172" tooltip="Ralská pahorkatina" display="https://cs.wikipedia.org/wiki/Ralsk%C3%A1_pahorkatina"/>
    <hyperlink ref="K224" r:id="rId173" tooltip="České středohoří" display="https://cs.wikipedia.org/wiki/%C4%8Cesk%C3%A9_st%C5%99edoho%C5%99%C3%AD"/>
    <hyperlink ref="K225" r:id="rId174" tooltip="Šumava" display="https://cs.wikipedia.org/wiki/%C5%A0umava"/>
    <hyperlink ref="K228" r:id="rId175" tooltip="Lužické hory" display="https://cs.wikipedia.org/wiki/Lu%C5%BEick%C3%A9_hory"/>
    <hyperlink ref="K230" r:id="rId176" tooltip="Šumavské podhůří" display="https://cs.wikipedia.org/wiki/%C5%A0umavsk%C3%A9_podh%C5%AF%C5%99%C3%AD"/>
    <hyperlink ref="K231" r:id="rId177" tooltip="Hanušovická vrchovina" display="https://cs.wikipedia.org/wiki/Hanu%C5%A1ovick%C3%A1_vrchovina"/>
    <hyperlink ref="K232" r:id="rId178" tooltip="Javorníky" display="https://cs.wikipedia.org/wiki/Javorn%C3%ADky"/>
    <hyperlink ref="K233" r:id="rId179" tooltip="Šumavské podhůří" display="https://cs.wikipedia.org/wiki/%C5%A0umavsk%C3%A9_podh%C5%AF%C5%99%C3%AD"/>
    <hyperlink ref="K234" r:id="rId180" tooltip="Šumavské podhůří" display="https://cs.wikipedia.org/wiki/%C5%A0umavsk%C3%A9_podh%C5%AF%C5%99%C3%AD"/>
    <hyperlink ref="K237" r:id="rId181" tooltip="Podčeskoleská pahorkatina" display="https://cs.wikipedia.org/wiki/Pod%C4%8Deskolesk%C3%A1_pahorkatina"/>
    <hyperlink ref="K238" r:id="rId182" tooltip="Krkonošské podhůří" display="https://cs.wikipedia.org/wiki/Krkono%C5%A1sk%C3%A9_podh%C5%AF%C5%99%C3%AD"/>
    <hyperlink ref="K240" r:id="rId183" tooltip="Ralská pahorkatina" display="https://cs.wikipedia.org/wiki/Ralsk%C3%A1_pahorkatina"/>
    <hyperlink ref="K229" r:id="rId184" tooltip="Ždánický les" display="https://cs.wikipedia.org/wiki/%C5%BDd%C3%A1nick%C3%BD_les"/>
    <hyperlink ref="K242" r:id="rId185" tooltip="Šumava" display="https://cs.wikipedia.org/wiki/%C5%A0umava"/>
    <hyperlink ref="K245" r:id="rId186" tooltip="České středohoří" display="https://cs.wikipedia.org/wiki/%C4%8Cesk%C3%A9_st%C5%99edoho%C5%99%C3%AD"/>
    <hyperlink ref="K241" r:id="rId187" tooltip="Šumava" display="https://cs.wikipedia.org/wiki/%C5%A0umava"/>
    <hyperlink ref="K413" r:id="rId188" tooltip="Šumava" display="https://cs.wikipedia.org/wiki/%C5%A0umava"/>
    <hyperlink ref="K246" r:id="rId189" tooltip="Doupovské hory" display="https://cs.wikipedia.org/wiki/Doupovsk%C3%A9_hory"/>
    <hyperlink ref="K236" r:id="rId190" tooltip="Děčínská vrchovina" display="https://cs.wikipedia.org/wiki/D%C4%9B%C4%8D%C3%ADnsk%C3%A1_vrchovina"/>
    <hyperlink ref="K247" r:id="rId191" tooltip="Všerubská vrchovina" display="https://cs.wikipedia.org/wiki/V%C5%A1erubsk%C3%A1_vrchovina"/>
    <hyperlink ref="K250" r:id="rId192" tooltip="České středohoří" display="https://cs.wikipedia.org/wiki/%C4%8Cesk%C3%A9_st%C5%99edoho%C5%99%C3%AD"/>
    <hyperlink ref="K260" r:id="rId193" tooltip="Podbeskydská pahorkatina" display="https://cs.wikipedia.org/wiki/Podbeskydsk%C3%A1_pahorkatina"/>
    <hyperlink ref="K254" r:id="rId194" tooltip="Ralská pahorkatina" display="https://cs.wikipedia.org/wiki/Ralsk%C3%A1_pahorkatina"/>
    <hyperlink ref="K251" r:id="rId195" tooltip="Hrubý Jeseník" display="https://cs.wikipedia.org/wiki/Hrub%C3%BD_Jesen%C3%ADk"/>
    <hyperlink ref="K248" r:id="rId196" tooltip="Šumavské podhůří" display="https://cs.wikipedia.org/wiki/%C5%A0umavsk%C3%A9_podh%C5%AF%C5%99%C3%AD"/>
    <hyperlink ref="K253" r:id="rId197" tooltip="Krkonošské podhůří" display="https://cs.wikipedia.org/wiki/Krkono%C5%A1sk%C3%A9_podh%C5%AF%C5%99%C3%AD"/>
    <hyperlink ref="K255" r:id="rId198" tooltip="Bobravská vrchovina" display="https://cs.wikipedia.org/wiki/Bobravsk%C3%A1_vrchovina"/>
    <hyperlink ref="K256" r:id="rId199" tooltip="Hrubý Jeseník" display="https://cs.wikipedia.org/wiki/Hrub%C3%BD_Jesen%C3%ADk"/>
    <hyperlink ref="K257" r:id="rId200" tooltip="Moravskoslezské Beskydy" display="https://cs.wikipedia.org/wiki/Moravskoslezsk%C3%A9_Beskydy"/>
    <hyperlink ref="K261" r:id="rId201" tooltip="Šumava" display="https://cs.wikipedia.org/wiki/%C5%A0umava"/>
    <hyperlink ref="K263" r:id="rId202" tooltip="Moravskoslezské Beskydy" display="https://cs.wikipedia.org/wiki/Moravskoslezsk%C3%A9_Beskydy"/>
    <hyperlink ref="K264" r:id="rId203" tooltip="Tepelská vrchovina" display="https://cs.wikipedia.org/wiki/Tepelsk%C3%A1_vrchovina"/>
    <hyperlink ref="K227" r:id="rId204" tooltip="Křemešnická vrchovina" display="https://cs.wikipedia.org/wiki/K%C5%99eme%C5%A1nick%C3%A1_vrchovina"/>
    <hyperlink ref="K265" r:id="rId205" tooltip="Blatenská pahorkatina" display="https://cs.wikipedia.org/wiki/Blatensk%C3%A1_pahorkatina"/>
    <hyperlink ref="K266" r:id="rId206" tooltip="Novohradské hory" display="https://cs.wikipedia.org/wiki/Novohradsk%C3%A9_hory"/>
    <hyperlink ref="K267" r:id="rId207" tooltip="Hostýnsko-vsetínská hornatina" display="https://cs.wikipedia.org/wiki/Host%C3%BDnsko-vset%C3%ADnsk%C3%A1_hornatina"/>
    <hyperlink ref="K268" r:id="rId208" tooltip="Křemešnická vrchovina" display="https://cs.wikipedia.org/wiki/K%C5%99eme%C5%A1nick%C3%A1_vrchovina"/>
    <hyperlink ref="K269" r:id="rId209" tooltip="Ždánický les" display="https://cs.wikipedia.org/wiki/%C5%BDd%C3%A1nick%C3%BD_les"/>
    <hyperlink ref="K272" r:id="rId210" tooltip="Šumava" display="https://cs.wikipedia.org/wiki/%C5%A0umava"/>
    <hyperlink ref="K273" r:id="rId211" tooltip="Brdská vrchovina" display="https://cs.wikipedia.org/wiki/Brdsk%C3%A1_vrchovina"/>
    <hyperlink ref="K274" r:id="rId212" tooltip="Krušné hory" display="https://cs.wikipedia.org/wiki/Kru%C5%A1n%C3%A9_hory"/>
    <hyperlink ref="K342" r:id="rId213" tooltip="Javořická vrchovina" display="https://cs.wikipedia.org/wiki/Javo%C5%99ick%C3%A1_vrchovina"/>
    <hyperlink ref="K275" r:id="rId214" tooltip="Javorníky" display="https://cs.wikipedia.org/wiki/Javorn%C3%ADky"/>
    <hyperlink ref="K322" r:id="rId215" tooltip="Šumavské podhůří" display="https://cs.wikipedia.org/wiki/%C5%A0umavsk%C3%A9_podh%C5%AF%C5%99%C3%AD"/>
    <hyperlink ref="K276" r:id="rId216" tooltip="Švihovská vrchovina" display="https://cs.wikipedia.org/wiki/%C5%A0vihovsk%C3%A1_vrchovina"/>
    <hyperlink ref="K279" r:id="rId217" tooltip="Šumavské podhůří" display="https://cs.wikipedia.org/wiki/%C5%A0umavsk%C3%A9_podh%C5%AF%C5%99%C3%AD"/>
    <hyperlink ref="K280" r:id="rId218" tooltip="Hanušovická vrchovina" display="https://cs.wikipedia.org/wiki/Hanu%C5%A1ovick%C3%A1_vrchovina"/>
    <hyperlink ref="K281" r:id="rId219" tooltip="Vizovická vrchovina" display="https://cs.wikipedia.org/wiki/Vizovick%C3%A1_vrchovina"/>
    <hyperlink ref="K282" r:id="rId220" tooltip="Orlické hory" display="https://cs.wikipedia.org/wiki/Orlick%C3%A9_hory"/>
    <hyperlink ref="K283" r:id="rId221" tooltip="Vizovická vrchovina" display="https://cs.wikipedia.org/wiki/Vizovick%C3%A1_vrchovina"/>
    <hyperlink ref="K284" r:id="rId222" tooltip="České středohoří" display="https://cs.wikipedia.org/wiki/%C4%8Cesk%C3%A9_st%C5%99edoho%C5%99%C3%AD"/>
    <hyperlink ref="K285" r:id="rId223" tooltip="Ralská pahorkatina" display="https://cs.wikipedia.org/wiki/Ralsk%C3%A1_pahorkatina"/>
    <hyperlink ref="K286" r:id="rId224" tooltip="Broumovská vrchovina" display="https://cs.wikipedia.org/wiki/Broumovsk%C3%A1_vrchovina"/>
    <hyperlink ref="K287" r:id="rId225" tooltip="Brdská vrchovina" display="https://cs.wikipedia.org/wiki/Brdsk%C3%A1_vrchovina"/>
    <hyperlink ref="K249" r:id="rId226" tooltip="České středohoří" display="https://cs.wikipedia.org/wiki/%C4%8Cesk%C3%A9_st%C5%99edoho%C5%99%C3%AD"/>
    <hyperlink ref="K288" r:id="rId227" tooltip="Dyjsko-svratecký úval" display="https://cs.wikipedia.org/wiki/Dyjsko-svrateck%C3%BD_%C3%BAval"/>
    <hyperlink ref="K290" r:id="rId228" tooltip="Hornosvratecká vrchovina" display="https://cs.wikipedia.org/wiki/Hornosvrateck%C3%A1_vrchovina"/>
    <hyperlink ref="K291" r:id="rId229" tooltip="Ještědsko-kozákovský hřbet" display="https://cs.wikipedia.org/wiki/Je%C5%A1t%C4%9Bdsko-koz%C3%A1kovsk%C3%BD_h%C5%99bet"/>
    <hyperlink ref="K292" r:id="rId230" tooltip="Bobravská vrchovina" display="https://cs.wikipedia.org/wiki/Bobravsk%C3%A1_vrchovina"/>
    <hyperlink ref="K293" r:id="rId231" tooltip="Šumava" display="https://cs.wikipedia.org/wiki/%C5%A0umava"/>
    <hyperlink ref="K294" r:id="rId232" tooltip="Jizerské hory" display="https://cs.wikipedia.org/wiki/Jizersk%C3%A9_hory"/>
    <hyperlink ref="K297" r:id="rId233" tooltip="Lužické hory" display="https://cs.wikipedia.org/wiki/Lu%C5%BEick%C3%A9_hory"/>
    <hyperlink ref="K298" r:id="rId234" tooltip="Hanušovická vrchovina" display="https://cs.wikipedia.org/wiki/Hanu%C5%A1ovick%C3%A1_vrchovina"/>
    <hyperlink ref="K299" r:id="rId235" tooltip="Podorlická pahorkatina" display="https://cs.wikipedia.org/wiki/Podorlick%C3%A1_pahorkatina"/>
    <hyperlink ref="K300" r:id="rId236" tooltip="Podorlická pahorkatina" display="https://cs.wikipedia.org/wiki/Podorlick%C3%A1_pahorkatina"/>
    <hyperlink ref="K301" r:id="rId237" tooltip="Vizovická vrchovina" display="https://cs.wikipedia.org/wiki/Vizovick%C3%A1_vrchovina"/>
    <hyperlink ref="K302" r:id="rId238" tooltip="Moravskoslezské Beskydy" display="https://cs.wikipedia.org/wiki/Moravskoslezsk%C3%A9_Beskydy"/>
    <hyperlink ref="K303" r:id="rId239" tooltip="Jičínská pahorkatina" display="https://cs.wikipedia.org/wiki/Ji%C4%8D%C3%ADnsk%C3%A1_pahorkatina"/>
    <hyperlink ref="K305" r:id="rId240" tooltip="Křižanovská vrchovina" display="https://cs.wikipedia.org/wiki/K%C5%99i%C5%BEanovsk%C3%A1_vrchovina"/>
    <hyperlink ref="K307" r:id="rId241" tooltip="Hostýnsko-vsetínská hornatina" display="https://cs.wikipedia.org/wiki/Host%C3%BDnsko-vset%C3%ADnsk%C3%A1_hornatina"/>
    <hyperlink ref="K308" r:id="rId242" tooltip="Šumava" display="https://cs.wikipedia.org/wiki/%C5%A0umava"/>
    <hyperlink ref="K309" r:id="rId243" tooltip="Český les" display="https://cs.wikipedia.org/wiki/%C4%8Cesk%C3%BD_les"/>
    <hyperlink ref="K310" r:id="rId244" tooltip="Moravskoslezské Beskydy" display="https://cs.wikipedia.org/wiki/Moravskoslezsk%C3%A9_Beskydy"/>
    <hyperlink ref="K311" r:id="rId245" tooltip="Šumavské podhůří" display="https://cs.wikipedia.org/wiki/%C5%A0umavsk%C3%A9_podh%C5%AF%C5%99%C3%AD"/>
    <hyperlink ref="K312" r:id="rId246" tooltip="Orlická tabule" display="https://cs.wikipedia.org/wiki/Orlick%C3%A1_tabule"/>
    <hyperlink ref="K215" r:id="rId247" tooltip="Ralská pahorkatina" display="https://cs.wikipedia.org/wiki/Ralsk%C3%A1_pahorkatina"/>
    <hyperlink ref="K313" r:id="rId248" tooltip="Krušné hory" display="https://cs.wikipedia.org/wiki/Kru%C5%A1n%C3%A9_hory"/>
    <hyperlink ref="K314" r:id="rId249" tooltip="Hanušovická vrchovina" display="https://cs.wikipedia.org/wiki/Hanu%C5%A1ovick%C3%A1_vrchovina"/>
    <hyperlink ref="K316" r:id="rId250" tooltip="Krkonošské podhůří" display="https://cs.wikipedia.org/wiki/Krkono%C5%A1sk%C3%A9_podh%C5%AF%C5%99%C3%AD"/>
    <hyperlink ref="K317" r:id="rId251" tooltip="Švihovská vrchovina" display="https://cs.wikipedia.org/wiki/%C5%A0vihovsk%C3%A1_vrchovina"/>
    <hyperlink ref="K318" r:id="rId252" tooltip="České středohoří" display="https://cs.wikipedia.org/wiki/%C4%8Cesk%C3%A9_st%C5%99edoho%C5%99%C3%AD"/>
    <hyperlink ref="K277" r:id="rId253" tooltip="Šumava" display="https://cs.wikipedia.org/wiki/%C5%A0umava"/>
    <hyperlink ref="K325" r:id="rId254" tooltip="Šumavské podhůří" display="https://cs.wikipedia.org/wiki/%C5%A0umavsk%C3%A9_podh%C5%AF%C5%99%C3%AD"/>
    <hyperlink ref="K319" r:id="rId255" tooltip="Rychlebské hory" display="https://cs.wikipedia.org/wiki/Rychlebsk%C3%A9_hory"/>
    <hyperlink ref="K320" r:id="rId256" tooltip="Blatenská pahorkatina" display="https://cs.wikipedia.org/wiki/Blatensk%C3%A1_pahorkatina"/>
    <hyperlink ref="K321" r:id="rId257" tooltip="Švihovská vrchovina" display="https://cs.wikipedia.org/wiki/%C5%A0vihovsk%C3%A1_vrchovina"/>
    <hyperlink ref="K323" r:id="rId258" tooltip="Šumavské podhůří" display="https://cs.wikipedia.org/wiki/%C5%A0umavsk%C3%A9_podh%C5%AF%C5%99%C3%AD"/>
    <hyperlink ref="K324" r:id="rId259" tooltip="Blatenská pahorkatina" display="https://cs.wikipedia.org/wiki/Blatensk%C3%A1_pahorkatina"/>
    <hyperlink ref="K315" r:id="rId260" tooltip="Brdská vrchovina" display="https://cs.wikipedia.org/wiki/Brdsk%C3%A1_vrchovina"/>
    <hyperlink ref="K327" r:id="rId261" tooltip="Lužické hory" display="https://cs.wikipedia.org/wiki/Lu%C5%BEick%C3%A9_hory"/>
    <hyperlink ref="K328" r:id="rId262" tooltip="Podorlická pahorkatina" display="https://cs.wikipedia.org/wiki/Podorlick%C3%A1_pahorkatina"/>
    <hyperlink ref="K289" r:id="rId263" tooltip="Šluknovská pahorkatina" display="https://cs.wikipedia.org/wiki/%C5%A0luknovsk%C3%A1_pahorkatina"/>
    <hyperlink ref="K329" r:id="rId264" tooltip="Bílé Karpaty" display="https://cs.wikipedia.org/wiki/B%C3%ADl%C3%A9_Karpaty"/>
    <hyperlink ref="K330" r:id="rId265" tooltip="Litenčická pahorkatina" display="https://cs.wikipedia.org/wiki/Liten%C4%8Dick%C3%A1_pahorkatina"/>
    <hyperlink ref="K331" r:id="rId266" tooltip="Šumavské podhůří" display="https://cs.wikipedia.org/wiki/%C5%A0umavsk%C3%A9_podh%C5%AF%C5%99%C3%AD"/>
    <hyperlink ref="K332" r:id="rId267" tooltip="Švihovská vrchovina" display="https://cs.wikipedia.org/wiki/%C5%A0vihovsk%C3%A1_vrchovina"/>
    <hyperlink ref="K333" r:id="rId268" tooltip="Hornosázavská pahorkatina" display="https://cs.wikipedia.org/wiki/Hornos%C3%A1zavsk%C3%A1_pahorkatina"/>
    <hyperlink ref="K336" r:id="rId269" tooltip="Mikulovská vrchovina" display="https://cs.wikipedia.org/wiki/Mikulovsk%C3%A1_vrchovina"/>
    <hyperlink ref="K337" r:id="rId270" tooltip="České středohoří" display="https://cs.wikipedia.org/wiki/%C4%8Cesk%C3%A9_st%C5%99edoho%C5%99%C3%AD"/>
    <hyperlink ref="K338" r:id="rId271" tooltip="Podbeskydská pahorkatina" display="https://cs.wikipedia.org/wiki/Podbeskydsk%C3%A1_pahorkatina"/>
    <hyperlink ref="K340" r:id="rId272" tooltip="Šumavské podhůří" display="https://cs.wikipedia.org/wiki/%C5%A0umavsk%C3%A9_podh%C5%AF%C5%99%C3%AD"/>
    <hyperlink ref="K341" r:id="rId273" tooltip="Rychlebské hory" display="https://cs.wikipedia.org/wiki/Rychlebsk%C3%A9_hory"/>
    <hyperlink ref="K343" r:id="rId274" tooltip="Všerubská vrchovina" display="https://cs.wikipedia.org/wiki/V%C5%A1erubsk%C3%A1_vrchovina"/>
    <hyperlink ref="K344" r:id="rId275" tooltip="Český les" display="https://cs.wikipedia.org/wiki/%C4%8Cesk%C3%BD_les"/>
    <hyperlink ref="K345" r:id="rId276" tooltip="Podbeskydská pahorkatina" display="https://cs.wikipedia.org/wiki/Podbeskydsk%C3%A1_pahorkatina"/>
    <hyperlink ref="K346" r:id="rId277" tooltip="Děčínská vrchovina" display="https://cs.wikipedia.org/wiki/D%C4%9B%C4%8D%C3%ADnsk%C3%A1_vrchovina"/>
    <hyperlink ref="K347" r:id="rId278" tooltip="Křižanovská vrchovina" display="https://cs.wikipedia.org/wiki/K%C5%99i%C5%BEanovsk%C3%A1_vrchovina"/>
    <hyperlink ref="K349" r:id="rId279" tooltip="Křižanovská vrchovina" display="https://cs.wikipedia.org/wiki/K%C5%99i%C5%BEanovsk%C3%A1_vrchovina"/>
    <hyperlink ref="K350" r:id="rId280" tooltip="Hostýnsko-vsetínská hornatina" display="https://cs.wikipedia.org/wiki/Host%C3%BDnsko-vset%C3%ADnsk%C3%A1_hornatina"/>
    <hyperlink ref="K351" r:id="rId281" tooltip="Šumavské podhůří" display="https://cs.wikipedia.org/wiki/%C5%A0umavsk%C3%A9_podh%C5%AF%C5%99%C3%AD"/>
    <hyperlink ref="K353" r:id="rId282" tooltip="České středohoří" display="https://cs.wikipedia.org/wiki/%C4%8Cesk%C3%A9_st%C5%99edoho%C5%99%C3%AD"/>
    <hyperlink ref="K354" r:id="rId283" tooltip="Děčínská vrchovina" display="https://cs.wikipedia.org/wiki/D%C4%9B%C4%8D%C3%ADnsk%C3%A1_vrchovina"/>
    <hyperlink ref="K355" r:id="rId284" tooltip="Bobravská vrchovina" display="https://cs.wikipedia.org/wiki/Bobravsk%C3%A1_vrchovina"/>
    <hyperlink ref="K356" r:id="rId285" tooltip="Jičínská pahorkatina" display="https://cs.wikipedia.org/wiki/Ji%C4%8D%C3%ADnsk%C3%A1_pahorkatina"/>
    <hyperlink ref="K357" r:id="rId286" tooltip="Bobravská vrchovina" display="https://cs.wikipedia.org/wiki/Bobravsk%C3%A1_vrchovina"/>
    <hyperlink ref="K339" r:id="rId287" tooltip="Hornosvratecká vrchovina" display="https://cs.wikipedia.org/wiki/Hornosvrateck%C3%A1_vrchovina"/>
    <hyperlink ref="K358" r:id="rId288" tooltip="Orlické hory" display="https://cs.wikipedia.org/wiki/Orlick%C3%A9_hory"/>
    <hyperlink ref="K352" r:id="rId289" tooltip="České středohoří" display="https://cs.wikipedia.org/wiki/%C4%8Cesk%C3%A9_st%C5%99edoho%C5%99%C3%AD"/>
    <hyperlink ref="K360" r:id="rId290" tooltip="Žulovská pahorkatina" display="https://cs.wikipedia.org/wiki/%C5%BDulovsk%C3%A1_pahorkatina"/>
    <hyperlink ref="K361" r:id="rId291" tooltip="České středohoří" display="https://cs.wikipedia.org/wiki/%C4%8Cesk%C3%A9_st%C5%99edoho%C5%99%C3%AD"/>
    <hyperlink ref="K362" r:id="rId292" tooltip="Křivoklátská vrchovina" display="https://cs.wikipedia.org/wiki/K%C5%99ivokl%C3%A1tsk%C3%A1_vrchovina"/>
    <hyperlink ref="K363" r:id="rId293" tooltip="Zábřežská vrchovina" display="https://cs.wikipedia.org/wiki/Z%C3%A1b%C5%99e%C5%BEsk%C3%A1_vrchovina"/>
    <hyperlink ref="K364" r:id="rId294" tooltip="Moravskoslezské Beskydy" display="https://cs.wikipedia.org/wiki/Moravskoslezsk%C3%A9_Beskydy"/>
    <hyperlink ref="K366" r:id="rId295" tooltip="Křižanovská vrchovina" display="https://cs.wikipedia.org/wiki/K%C5%99i%C5%BEanovsk%C3%A1_vrchovina"/>
    <hyperlink ref="K334" r:id="rId296" tooltip="Doupovské hory" display="https://cs.wikipedia.org/wiki/Doupovsk%C3%A9_hory"/>
    <hyperlink ref="K368" r:id="rId297" tooltip="Jičínská pahorkatina" display="https://cs.wikipedia.org/wiki/Ji%C4%8D%C3%ADnsk%C3%A1_pahorkatina"/>
    <hyperlink ref="K348" r:id="rId298" tooltip="Šumavské podhůří" display="https://cs.wikipedia.org/wiki/%C5%A0umavsk%C3%A9_podh%C5%AF%C5%99%C3%AD"/>
    <hyperlink ref="K114" r:id="rId299" tooltip="Ještědsko-kozákovský hřbet" display="https://cs.wikipedia.org/wiki/Je%C5%A1t%C4%9Bdsko-koz%C3%A1kovsk%C3%BD_h%C5%99bet"/>
    <hyperlink ref="K369" r:id="rId300" tooltip="Hrubý Jeseník" display="https://cs.wikipedia.org/wiki/Hrub%C3%BD_Jesen%C3%ADk"/>
    <hyperlink ref="K371" r:id="rId301" tooltip="Ralská pahorkatina" display="https://cs.wikipedia.org/wiki/Ralsk%C3%A1_pahorkatina"/>
    <hyperlink ref="K372" r:id="rId302" tooltip="České středohoří" display="https://cs.wikipedia.org/wiki/%C4%8Cesk%C3%A9_st%C5%99edoho%C5%99%C3%AD"/>
    <hyperlink ref="K374" r:id="rId303" tooltip="Moravskoslezské Beskydy" display="https://cs.wikipedia.org/wiki/Moravskoslezsk%C3%A9_Beskydy"/>
    <hyperlink ref="K377" r:id="rId304" tooltip="Křivoklátská vrchovina" display="https://cs.wikipedia.org/wiki/K%C5%99ivokl%C3%A1tsk%C3%A1_vrchovina"/>
    <hyperlink ref="K378" r:id="rId305" tooltip="České středohoří" display="https://cs.wikipedia.org/wiki/%C4%8Cesk%C3%A9_st%C5%99edoho%C5%99%C3%AD"/>
    <hyperlink ref="K379" r:id="rId306" tooltip="Benešovská pahorkatina" display="https://cs.wikipedia.org/wiki/Bene%C5%A1ovsk%C3%A1_pahorkatina"/>
    <hyperlink ref="K380" r:id="rId307" tooltip="Hanušovická vrchovina" display="https://cs.wikipedia.org/wiki/Hanu%C5%A1ovick%C3%A1_vrchovina"/>
    <hyperlink ref="K381" r:id="rId308" tooltip="Jičínská pahorkatina" display="https://cs.wikipedia.org/wiki/Ji%C4%8D%C3%ADnsk%C3%A1_pahorkatina"/>
    <hyperlink ref="K384" r:id="rId309" tooltip="Šumavské podhůří" display="https://cs.wikipedia.org/wiki/%C5%A0umavsk%C3%A9_podh%C5%AF%C5%99%C3%AD"/>
    <hyperlink ref="K385" r:id="rId310" tooltip="Bílé Karpaty" display="https://cs.wikipedia.org/wiki/B%C3%ADl%C3%A9_Karpaty"/>
    <hyperlink ref="K386" r:id="rId311" tooltip="Podorlická pahorkatina" display="https://cs.wikipedia.org/wiki/Podorlick%C3%A1_pahorkatina"/>
    <hyperlink ref="K373" r:id="rId312" tooltip="Šumavské podhůří" display="https://cs.wikipedia.org/wiki/%C5%A0umavsk%C3%A9_podh%C5%AF%C5%99%C3%AD"/>
    <hyperlink ref="K387" r:id="rId313" tooltip="Český les" display="https://cs.wikipedia.org/wiki/%C4%8Cesk%C3%BD_les"/>
    <hyperlink ref="K389" r:id="rId314" tooltip="Doupovské hory" display="https://cs.wikipedia.org/wiki/Doupovsk%C3%A9_hory"/>
    <hyperlink ref="K390" r:id="rId315" tooltip="České středohoří" display="https://cs.wikipedia.org/wiki/%C4%8Cesk%C3%A9_st%C5%99edoho%C5%99%C3%AD"/>
    <hyperlink ref="K391" r:id="rId316" tooltip="Rakovnická pahorkatina" display="https://cs.wikipedia.org/wiki/Rakovnick%C3%A1_pahorkatina"/>
    <hyperlink ref="K392" r:id="rId317" tooltip="Lužické hory" display="https://cs.wikipedia.org/wiki/Lu%C5%BEick%C3%A9_hory"/>
    <hyperlink ref="K393" r:id="rId318" tooltip="Chřiby" display="https://cs.wikipedia.org/wiki/Ch%C5%99iby"/>
    <hyperlink ref="K394" r:id="rId319" tooltip="Moravskoslezské Beskydy" display="https://cs.wikipedia.org/wiki/Moravskoslezsk%C3%A9_Beskydy"/>
    <hyperlink ref="K396" r:id="rId320" tooltip="Hornosvratecká vrchovina" display="https://cs.wikipedia.org/wiki/Hornosvrateck%C3%A1_vrchovina"/>
    <hyperlink ref="K397" r:id="rId321" tooltip="Doupovské hory" display="https://cs.wikipedia.org/wiki/Doupovsk%C3%A9_hory"/>
    <hyperlink ref="K448" r:id="rId322" tooltip="Šumavské podhůří" display="https://cs.wikipedia.org/wiki/%C5%A0umavsk%C3%A9_podh%C5%AF%C5%99%C3%AD"/>
    <hyperlink ref="K388" r:id="rId323" tooltip="Hostýnsko-vsetínská hornatina" display="https://cs.wikipedia.org/wiki/Host%C3%BDnsko-vset%C3%ADnsk%C3%A1_hornatina"/>
    <hyperlink ref="K398" r:id="rId324" tooltip="Rakovnická pahorkatina" display="https://cs.wikipedia.org/wiki/Rakovnick%C3%A1_pahorkatina"/>
    <hyperlink ref="K399" r:id="rId325" tooltip="Švihovská vrchovina" display="https://cs.wikipedia.org/wiki/%C5%A0vihovsk%C3%A1_vrchovina"/>
    <hyperlink ref="K400" r:id="rId326" tooltip="Hrubý Jeseník" display="https://cs.wikipedia.org/wiki/Hrub%C3%BD_Jesen%C3%ADk"/>
    <hyperlink ref="K401" r:id="rId327" tooltip="Šumava" display="https://cs.wikipedia.org/wiki/%C5%A0umava"/>
    <hyperlink ref="K402" r:id="rId328" tooltip="Novohradské hory" display="https://cs.wikipedia.org/wiki/Novohradsk%C3%A9_hory"/>
    <hyperlink ref="K407" r:id="rId329" tooltip="Český les" display="https://cs.wikipedia.org/wiki/%C4%8Cesk%C3%BD_les"/>
    <hyperlink ref="K409" r:id="rId330" tooltip="Šumavské podhůří" display="https://cs.wikipedia.org/wiki/%C5%A0umavsk%C3%A9_podh%C5%AF%C5%99%C3%AD"/>
    <hyperlink ref="K411" r:id="rId331" tooltip="Hornosvratecká vrchovina" display="https://cs.wikipedia.org/wiki/Hornosvrateck%C3%A1_vrchovina"/>
    <hyperlink ref="K412" r:id="rId332" tooltip="Hořovická pahorkatina" display="https://cs.wikipedia.org/wiki/Ho%C5%99ovick%C3%A1_pahorkatina"/>
    <hyperlink ref="K415" r:id="rId333" tooltip="Javorníky" display="https://cs.wikipedia.org/wiki/Javorn%C3%ADky"/>
    <hyperlink ref="K417" r:id="rId334" tooltip="Rakovnická pahorkatina" display="https://cs.wikipedia.org/wiki/Rakovnick%C3%A1_pahorkatina"/>
    <hyperlink ref="K418" r:id="rId335" tooltip="Svitavská pahorkatina" display="https://cs.wikipedia.org/wiki/Svitavsk%C3%A1_pahorkatina"/>
    <hyperlink ref="K420" r:id="rId336" tooltip="Jičínská pahorkatina" display="https://cs.wikipedia.org/wiki/Ji%C4%8D%C3%ADnsk%C3%A1_pahorkatina"/>
    <hyperlink ref="K421" r:id="rId337" tooltip="Boskovická brázda" display="https://cs.wikipedia.org/wiki/Boskovick%C3%A1_br%C3%A1zda"/>
    <hyperlink ref="K424" r:id="rId338" tooltip="Hanušovická vrchovina" display="https://cs.wikipedia.org/wiki/Hanu%C5%A1ovick%C3%A1_vrchovina"/>
    <hyperlink ref="K425" r:id="rId339" tooltip="Nízký Jeseník" display="https://cs.wikipedia.org/wiki/N%C3%ADzk%C3%BD_Jesen%C3%ADk"/>
    <hyperlink ref="K426" r:id="rId340" tooltip="České středohoří" display="https://cs.wikipedia.org/wiki/%C4%8Cesk%C3%A9_st%C5%99edoho%C5%99%C3%AD"/>
    <hyperlink ref="K427" r:id="rId341" tooltip="Švihovská vrchovina" display="https://cs.wikipedia.org/wiki/%C5%A0vihovsk%C3%A1_vrchovina"/>
    <hyperlink ref="K438" r:id="rId342" tooltip="Benešovská pahorkatina" display="https://cs.wikipedia.org/wiki/Bene%C5%A1ovsk%C3%A1_pahorkatina"/>
    <hyperlink ref="K428" r:id="rId343" tooltip="Svitavská pahorkatina" display="https://cs.wikipedia.org/wiki/Svitavsk%C3%A1_pahorkatina"/>
    <hyperlink ref="K429" r:id="rId344" tooltip="Ralská pahorkatina" display="https://cs.wikipedia.org/wiki/Ralsk%C3%A1_pahorkatina"/>
    <hyperlink ref="K430" r:id="rId345" tooltip="Podbeskydská pahorkatina" display="https://cs.wikipedia.org/wiki/Podbeskydsk%C3%A1_pahorkatina"/>
    <hyperlink ref="K431" r:id="rId346" tooltip="Šumava" display="https://cs.wikipedia.org/wiki/%C5%A0umava"/>
    <hyperlink ref="K432" r:id="rId347" tooltip="Novohradské hory" display="https://cs.wikipedia.org/wiki/Novohradsk%C3%A9_hory"/>
    <hyperlink ref="K433" r:id="rId348" tooltip="Slavkovský les" display="https://cs.wikipedia.org/wiki/Slavkovsk%C3%BD_les"/>
    <hyperlink ref="K434" r:id="rId349" tooltip="Švihovská vrchovina" display="https://cs.wikipedia.org/wiki/%C5%A0vihovsk%C3%A1_vrchovina"/>
    <hyperlink ref="K408" r:id="rId350" tooltip="Hornosvratecká vrchovina" display="https://cs.wikipedia.org/wiki/Hornosvrateck%C3%A1_vrchovina"/>
    <hyperlink ref="K435" r:id="rId351" tooltip="Vlašimská pahorkatina" display="https://cs.wikipedia.org/wiki/Vla%C5%A1imsk%C3%A1_pahorkatina"/>
    <hyperlink ref="K437" r:id="rId352" tooltip="Švihovská vrchovina" display="https://cs.wikipedia.org/wiki/%C5%A0vihovsk%C3%A1_vrchovina"/>
    <hyperlink ref="K439" r:id="rId353" tooltip="Frýdlantská pahorkatina" display="https://cs.wikipedia.org/wiki/Fr%C3%BDdlantsk%C3%A1_pahorkatina"/>
    <hyperlink ref="K440" r:id="rId354" tooltip="Vizovická vrchovina" display="https://cs.wikipedia.org/wiki/Vizovick%C3%A1_vrchovina"/>
    <hyperlink ref="K441" r:id="rId355" tooltip="Podorlická pahorkatina" display="https://cs.wikipedia.org/wiki/Podorlick%C3%A1_pahorkatina"/>
    <hyperlink ref="K442" r:id="rId356" tooltip="Kyjovská pahorkatina" display="https://cs.wikipedia.org/wiki/Kyjovsk%C3%A1_pahorkatina"/>
    <hyperlink ref="K443" r:id="rId357" tooltip="Javorníky" display="https://cs.wikipedia.org/wiki/Javorn%C3%ADky"/>
    <hyperlink ref="K444" r:id="rId358" tooltip="Podorlická pahorkatina" display="https://cs.wikipedia.org/wiki/Podorlick%C3%A1_pahorkatina"/>
    <hyperlink ref="K445" r:id="rId359" tooltip="Šumavské podhůří" display="https://cs.wikipedia.org/wiki/%C5%A0umavsk%C3%A9_podh%C5%AF%C5%99%C3%AD"/>
    <hyperlink ref="K446" r:id="rId360" tooltip="Šumavské podhůří" display="https://cs.wikipedia.org/wiki/%C5%A0umavsk%C3%A9_podh%C5%AF%C5%99%C3%AD"/>
    <hyperlink ref="K447" r:id="rId361" tooltip="Bílé Karpaty" display="https://cs.wikipedia.org/wiki/B%C3%ADl%C3%A9_Karpaty"/>
    <hyperlink ref="K436" r:id="rId362" tooltip="Rakovnická pahorkatina" display="https://cs.wikipedia.org/wiki/Rakovnick%C3%A1_pahorkatina"/>
    <hyperlink ref="K449" r:id="rId363" tooltip="Bílé Karpaty" display="https://cs.wikipedia.org/wiki/B%C3%ADl%C3%A9_Karpaty"/>
    <hyperlink ref="K416" r:id="rId364" tooltip="Táborská pahorkatina" display="https://cs.wikipedia.org/wiki/T%C3%A1borsk%C3%A1_pahorkatina"/>
    <hyperlink ref="K450" r:id="rId365" tooltip="Železné hory" display="https://cs.wikipedia.org/wiki/%C5%BDelezn%C3%A9_hory"/>
    <hyperlink ref="K452" r:id="rId366" tooltip="Hanušovická vrchovina" display="https://cs.wikipedia.org/wiki/Hanu%C5%A1ovick%C3%A1_vrchovina"/>
    <hyperlink ref="K453" r:id="rId367" tooltip="Ralská pahorkatina" display="https://cs.wikipedia.org/wiki/Ralsk%C3%A1_pahorkatina"/>
    <hyperlink ref="K454" r:id="rId368" tooltip="Hořovická pahorkatina" display="https://cs.wikipedia.org/wiki/Ho%C5%99ovick%C3%A1_pahorkatina"/>
    <hyperlink ref="K455" r:id="rId369" tooltip="Bobravská vrchovina" display="https://cs.wikipedia.org/wiki/Bobravsk%C3%A1_vrchovina"/>
    <hyperlink ref="K456" r:id="rId370" tooltip="Krkonoše" display="https://cs.wikipedia.org/wiki/Krkono%C5%A1e"/>
    <hyperlink ref="K457" r:id="rId371" tooltip="Šumava" display="https://cs.wikipedia.org/wiki/%C5%A0umava"/>
    <hyperlink ref="K458" r:id="rId372" tooltip="Jizerské hory" display="https://cs.wikipedia.org/wiki/Jizersk%C3%A9_hory"/>
    <hyperlink ref="K463" r:id="rId373" tooltip="Brdská vrchovina" display="https://cs.wikipedia.org/wiki/Brdsk%C3%A1_vrchovina"/>
    <hyperlink ref="K465" r:id="rId374" tooltip="Lužické hory" display="https://cs.wikipedia.org/wiki/Lu%C5%BEick%C3%A9_hory"/>
    <hyperlink ref="K467" r:id="rId375" tooltip="Novohradské podhůří" display="https://cs.wikipedia.org/wiki/Novohradsk%C3%A9_podh%C5%AF%C5%99%C3%AD"/>
    <hyperlink ref="K469" r:id="rId376" tooltip="Nízký Jeseník" display="https://cs.wikipedia.org/wiki/N%C3%ADzk%C3%BD_Jesen%C3%ADk"/>
    <hyperlink ref="K470" r:id="rId377" tooltip="Ještědsko-kozákovský hřbet" display="https://cs.wikipedia.org/wiki/Je%C5%A1t%C4%9Bdsko-koz%C3%A1kovsk%C3%BD_h%C5%99bet"/>
    <hyperlink ref="K578" r:id="rId378" tooltip="Křemešnická vrchovina" display="https://cs.wikipedia.org/wiki/K%C5%99eme%C5%A1nick%C3%A1_vrchovina"/>
    <hyperlink ref="K473" r:id="rId379" tooltip="Děčínská vrchovina" display="https://cs.wikipedia.org/wiki/D%C4%9B%C4%8D%C3%ADnsk%C3%A1_vrchovina"/>
    <hyperlink ref="K474" r:id="rId380" tooltip="Krkonoše" display="https://cs.wikipedia.org/wiki/Krkono%C5%A1e"/>
    <hyperlink ref="K476" r:id="rId381" tooltip="Javorníky" display="https://cs.wikipedia.org/wiki/Javorn%C3%ADky"/>
    <hyperlink ref="K477" r:id="rId382" tooltip="Šumavské podhůří" display="https://cs.wikipedia.org/wiki/%C5%A0umavsk%C3%A9_podh%C5%AF%C5%99%C3%AD"/>
    <hyperlink ref="K478" r:id="rId383" tooltip="Vlašimská pahorkatina" display="https://cs.wikipedia.org/wiki/Vla%C5%A1imsk%C3%A1_pahorkatina"/>
    <hyperlink ref="K471" r:id="rId384" tooltip="Blatenská pahorkatina" display="https://cs.wikipedia.org/wiki/Blatensk%C3%A1_pahorkatina"/>
    <hyperlink ref="K479" r:id="rId385" tooltip="Ralská pahorkatina" display="https://cs.wikipedia.org/wiki/Ralsk%C3%A1_pahorkatina"/>
    <hyperlink ref="K480" r:id="rId386" tooltip="Ralská pahorkatina" display="https://cs.wikipedia.org/wiki/Ralsk%C3%A1_pahorkatina"/>
    <hyperlink ref="K482" r:id="rId387" tooltip="Šumavské podhůří" display="https://cs.wikipedia.org/wiki/%C5%A0umavsk%C3%A9_podh%C5%AF%C5%99%C3%AD"/>
    <hyperlink ref="K462" r:id="rId388" tooltip="Broumovská vrchovina" display="https://cs.wikipedia.org/wiki/Broumovsk%C3%A1_vrchovina"/>
    <hyperlink ref="K483" r:id="rId389" tooltip="Krušné hory" display="https://cs.wikipedia.org/wiki/Kru%C5%A1n%C3%A9_hory"/>
    <hyperlink ref="K484" r:id="rId390" tooltip="Broumovská vrchovina" display="https://cs.wikipedia.org/wiki/Broumovsk%C3%A1_vrchovina"/>
    <hyperlink ref="K485" r:id="rId391" tooltip="Nízký Jeseník" display="https://cs.wikipedia.org/wiki/N%C3%ADzk%C3%BD_Jesen%C3%ADk"/>
    <hyperlink ref="K487" r:id="rId392" tooltip="Všerubská vrchovina" display="https://cs.wikipedia.org/wiki/V%C5%A1erubsk%C3%A1_vrchovina"/>
    <hyperlink ref="K488" r:id="rId393" tooltip="Jizerské hory" display="https://cs.wikipedia.org/wiki/Jizersk%C3%A9_hory"/>
    <hyperlink ref="K489" r:id="rId394" tooltip="Šluknovská pahorkatina" display="https://cs.wikipedia.org/wiki/%C5%A0luknovsk%C3%A1_pahorkatina"/>
    <hyperlink ref="K490" r:id="rId395" tooltip="České středohoří" display="https://cs.wikipedia.org/wiki/%C4%8Cesk%C3%A9_st%C5%99edoho%C5%99%C3%AD"/>
    <hyperlink ref="K466" r:id="rId396" tooltip="Benešovská pahorkatina" display="https://cs.wikipedia.org/wiki/Bene%C5%A1ovsk%C3%A1_pahorkatina"/>
    <hyperlink ref="K491" r:id="rId397" tooltip="Drahanská vrchovina" display="https://cs.wikipedia.org/wiki/Drahansk%C3%A1_vrchovina"/>
    <hyperlink ref="K492" r:id="rId398" tooltip="Šumava" display="https://cs.wikipedia.org/wiki/%C5%A0umava"/>
    <hyperlink ref="K493" r:id="rId399" tooltip="Hrubý Jeseník" display="https://cs.wikipedia.org/wiki/Hrub%C3%BD_Jesen%C3%ADk"/>
    <hyperlink ref="K481" r:id="rId400" tooltip="Slezské Beskydy" display="https://cs.wikipedia.org/wiki/Slezsk%C3%A9_Beskydy"/>
    <hyperlink ref="K494" r:id="rId401" tooltip="Krušné hory" display="https://cs.wikipedia.org/wiki/Kru%C5%A1n%C3%A9_hory"/>
    <hyperlink ref="K495" r:id="rId402" tooltip="Jizerské hory" display="https://cs.wikipedia.org/wiki/Jizersk%C3%A9_hory"/>
    <hyperlink ref="K496" r:id="rId403" tooltip="Novohradské podhůří" display="https://cs.wikipedia.org/wiki/Novohradsk%C3%A9_podh%C5%AF%C5%99%C3%AD"/>
    <hyperlink ref="K497" r:id="rId404" tooltip="Bílé Karpaty" display="https://cs.wikipedia.org/wiki/B%C3%ADl%C3%A9_Karpaty"/>
    <hyperlink ref="K498" r:id="rId405" tooltip="Lužické hory" display="https://cs.wikipedia.org/wiki/Lu%C5%BEick%C3%A9_hory"/>
    <hyperlink ref="K499" r:id="rId406" tooltip="Vizovická vrchovina" display="https://cs.wikipedia.org/wiki/Vizovick%C3%A1_vrchovina"/>
    <hyperlink ref="K500" r:id="rId407" tooltip="Jevišovická pahorkatina" display="https://cs.wikipedia.org/wiki/Jevi%C5%A1ovick%C3%A1_pahorkatina"/>
    <hyperlink ref="K501" r:id="rId408" tooltip="České středohoří" display="https://cs.wikipedia.org/wiki/%C4%8Cesk%C3%A9_st%C5%99edoho%C5%99%C3%AD"/>
    <hyperlink ref="K502" r:id="rId409" tooltip="Ralská pahorkatina" display="https://cs.wikipedia.org/wiki/Ralsk%C3%A1_pahorkatina"/>
    <hyperlink ref="K503" r:id="rId410" tooltip="Ždánický les" display="https://cs.wikipedia.org/wiki/%C5%BDd%C3%A1nick%C3%BD_les"/>
    <hyperlink ref="K504" r:id="rId411" tooltip="Krušné hory" display="https://cs.wikipedia.org/wiki/Kru%C5%A1n%C3%A9_hory"/>
    <hyperlink ref="K468" r:id="rId412" tooltip="Křemešnická vrchovina" display="https://cs.wikipedia.org/wiki/K%C5%99eme%C5%A1nick%C3%A1_vrchovina"/>
    <hyperlink ref="K506" r:id="rId413" tooltip="Blatenská pahorkatina" display="https://cs.wikipedia.org/wiki/Blatensk%C3%A1_pahorkatina"/>
    <hyperlink ref="K451" r:id="rId414" tooltip="Podčeskoleská pahorkatina" display="https://cs.wikipedia.org/wiki/Pod%C4%8Deskolesk%C3%A1_pahorkatina"/>
    <hyperlink ref="K508" r:id="rId415" tooltip="Křivoklátská vrchovina" display="https://cs.wikipedia.org/wiki/K%C5%99ivokl%C3%A1tsk%C3%A1_vrchovina"/>
    <hyperlink ref="K509" r:id="rId416" tooltip="Benešovská pahorkatina" display="https://cs.wikipedia.org/wiki/Bene%C5%A1ovsk%C3%A1_pahorkatina"/>
    <hyperlink ref="K510" r:id="rId417" tooltip="České středohoří" display="https://cs.wikipedia.org/wiki/%C4%8Cesk%C3%A9_st%C5%99edoho%C5%99%C3%AD"/>
    <hyperlink ref="K511" r:id="rId418" tooltip="Boskovická brázda" display="https://cs.wikipedia.org/wiki/Boskovick%C3%A1_br%C3%A1zda"/>
    <hyperlink ref="K513" r:id="rId419" tooltip="Šumava" display="https://cs.wikipedia.org/wiki/%C5%A0umava"/>
    <hyperlink ref="K514" r:id="rId420" tooltip="Jizerské hory" display="https://cs.wikipedia.org/wiki/Jizersk%C3%A9_hory"/>
    <hyperlink ref="K507" r:id="rId421" tooltip="Novohradské podhůří" display="https://cs.wikipedia.org/wiki/Novohradsk%C3%A9_podh%C5%AF%C5%99%C3%AD"/>
    <hyperlink ref="K517" r:id="rId422" tooltip="Krkonošské podhůří" display="https://cs.wikipedia.org/wiki/Krkono%C5%A1sk%C3%A9_podh%C5%AF%C5%99%C3%AD"/>
    <hyperlink ref="K518" r:id="rId423" tooltip="České středohoří" display="https://cs.wikipedia.org/wiki/%C4%8Cesk%C3%A9_st%C5%99edoho%C5%99%C3%AD"/>
    <hyperlink ref="K519" r:id="rId424" tooltip="Svitavská pahorkatina" display="https://cs.wikipedia.org/wiki/Svitavsk%C3%A1_pahorkatina"/>
    <hyperlink ref="K649" r:id="rId425" tooltip="Šluknovská pahorkatina" display="https://cs.wikipedia.org/wiki/%C5%A0luknovsk%C3%A1_pahorkatina"/>
    <hyperlink ref="K521" r:id="rId426" tooltip="Ralská pahorkatina" display="https://cs.wikipedia.org/wiki/Ralsk%C3%A1_pahorkatina"/>
    <hyperlink ref="K522" r:id="rId427" tooltip="Ralská pahorkatina" display="https://cs.wikipedia.org/wiki/Ralsk%C3%A1_pahorkatina"/>
    <hyperlink ref="K523" r:id="rId428" tooltip="Šumava" display="https://cs.wikipedia.org/wiki/%C5%A0umava"/>
    <hyperlink ref="K525" r:id="rId429" tooltip="Moravskoslezské Beskydy" display="https://cs.wikipedia.org/wiki/Moravskoslezsk%C3%A9_Beskydy"/>
    <hyperlink ref="K526" r:id="rId430" tooltip="Doupovské hory" display="https://cs.wikipedia.org/wiki/Doupovsk%C3%A9_hory"/>
    <hyperlink ref="K551" r:id="rId431" tooltip="Krušné hory" display="https://cs.wikipedia.org/wiki/Kru%C5%A1n%C3%A9_hory"/>
    <hyperlink ref="K527" r:id="rId432" tooltip="Hornosvratecká vrchovina" display="https://cs.wikipedia.org/wiki/Hornosvrateck%C3%A1_vrchovina"/>
    <hyperlink ref="K528" r:id="rId433" tooltip="Křemešnická vrchovina" display="https://cs.wikipedia.org/wiki/K%C5%99eme%C5%A1nick%C3%A1_vrchovina"/>
    <hyperlink ref="K529" r:id="rId434" tooltip="Hostýnsko-vsetínská hornatina" display="https://cs.wikipedia.org/wiki/Host%C3%BDnsko-vset%C3%ADnsk%C3%A1_hornatina"/>
    <hyperlink ref="K530" r:id="rId435" tooltip="Jizerské hory" display="https://cs.wikipedia.org/wiki/Jizersk%C3%A9_hory"/>
    <hyperlink ref="K531" r:id="rId436" tooltip="Hostýnsko-vsetínská hornatina" display="https://cs.wikipedia.org/wiki/Host%C3%BDnsko-vset%C3%ADnsk%C3%A1_hornatina"/>
    <hyperlink ref="K532" r:id="rId437" tooltip="České středohoří" display="https://cs.wikipedia.org/wiki/%C4%8Cesk%C3%A9_st%C5%99edoho%C5%99%C3%AD"/>
    <hyperlink ref="K533" r:id="rId438" tooltip="Švihovská vrchovina" display="https://cs.wikipedia.org/wiki/%C5%A0vihovsk%C3%A1_vrchovina"/>
    <hyperlink ref="K534" r:id="rId439" tooltip="Ralská pahorkatina" display="https://cs.wikipedia.org/wiki/Ralsk%C3%A1_pahorkatina"/>
    <hyperlink ref="K535" r:id="rId440" tooltip="Podorlická pahorkatina" display="https://cs.wikipedia.org/wiki/Podorlick%C3%A1_pahorkatina"/>
    <hyperlink ref="K536" r:id="rId441" tooltip="Podbeskydská pahorkatina" display="https://cs.wikipedia.org/wiki/Podbeskydsk%C3%A1_pahorkatina"/>
    <hyperlink ref="K537" r:id="rId442" tooltip="Svitavská pahorkatina" display="https://cs.wikipedia.org/wiki/Svitavsk%C3%A1_pahorkatina"/>
    <hyperlink ref="K539" r:id="rId443" tooltip="Dolnomoravský úval" display="https://cs.wikipedia.org/wiki/Dolnomoravsk%C3%BD_%C3%BAval"/>
    <hyperlink ref="K540" r:id="rId444" tooltip="Krušné hory" display="https://cs.wikipedia.org/wiki/Kru%C5%A1n%C3%A9_hory"/>
    <hyperlink ref="K542" r:id="rId445" tooltip="Hostýnsko-vsetínská hornatina" display="https://cs.wikipedia.org/wiki/Host%C3%BDnsko-vset%C3%ADnsk%C3%A1_hornatina"/>
    <hyperlink ref="K544" r:id="rId446" tooltip="Šumavské podhůří" display="https://cs.wikipedia.org/wiki/%C5%A0umavsk%C3%A9_podh%C5%AF%C5%99%C3%AD"/>
    <hyperlink ref="K546" r:id="rId447" tooltip="Ralská pahorkatina" display="https://cs.wikipedia.org/wiki/Ralsk%C3%A1_pahorkatina"/>
    <hyperlink ref="K547" r:id="rId448" tooltip="Šluknovská pahorkatina" display="https://cs.wikipedia.org/wiki/%C5%A0luknovsk%C3%A1_pahorkatina"/>
    <hyperlink ref="K548" r:id="rId449" tooltip="Frýdlantská pahorkatina" display="https://cs.wikipedia.org/wiki/Fr%C3%BDdlantsk%C3%A1_pahorkatina"/>
    <hyperlink ref="K549" r:id="rId450" tooltip="České středohoří" display="https://cs.wikipedia.org/wiki/%C4%8Cesk%C3%A9_st%C5%99edoho%C5%99%C3%AD"/>
    <hyperlink ref="K550" r:id="rId451" tooltip="Králický Sněžník (pohoří)" display="https://cs.wikipedia.org/wiki/Kr%C3%A1lick%C3%BD_Sn%C4%9B%C5%BEn%C3%ADk_(poho%C5%99%C3%AD)"/>
    <hyperlink ref="K554" r:id="rId452" tooltip="Křemešnická vrchovina" display="https://cs.wikipedia.org/wiki/K%C5%99eme%C5%A1nick%C3%A1_vrchovina"/>
    <hyperlink ref="K555" r:id="rId453" tooltip="Smrčiny" display="https://cs.wikipedia.org/wiki/Smr%C4%8Diny"/>
    <hyperlink ref="K556" r:id="rId454" tooltip="Hostýnsko-vsetínská hornatina" display="https://cs.wikipedia.org/wiki/Host%C3%BDnsko-vset%C3%ADnsk%C3%A1_hornatina"/>
    <hyperlink ref="K557" r:id="rId455" tooltip="Zábřežská vrchovina" display="https://cs.wikipedia.org/wiki/Z%C3%A1b%C5%99e%C5%BEsk%C3%A1_vrchovina"/>
    <hyperlink ref="K558" r:id="rId456" tooltip="Třeboňská pánev" display="https://cs.wikipedia.org/wiki/T%C5%99ebo%C5%88sk%C3%A1_p%C3%A1nev"/>
    <hyperlink ref="K559" r:id="rId457" tooltip="Benešovská pahorkatina" display="https://cs.wikipedia.org/wiki/Bene%C5%A1ovsk%C3%A1_pahorkatina"/>
    <hyperlink ref="K561" r:id="rId458" tooltip="Děčínská vrchovina" display="https://cs.wikipedia.org/wiki/D%C4%9B%C4%8D%C3%ADnsk%C3%A1_vrchovina"/>
    <hyperlink ref="K562" r:id="rId459" tooltip="České středohoří" display="https://cs.wikipedia.org/wiki/%C4%8Cesk%C3%A9_st%C5%99edoho%C5%99%C3%AD"/>
    <hyperlink ref="K563" r:id="rId460" tooltip="Jičínská pahorkatina" display="https://cs.wikipedia.org/wiki/Ji%C4%8D%C3%ADnsk%C3%A1_pahorkatina"/>
    <hyperlink ref="K543" r:id="rId461" tooltip="Novohradské podhůří" display="https://cs.wikipedia.org/wiki/Novohradsk%C3%A9_podh%C5%AF%C5%99%C3%AD"/>
    <hyperlink ref="K564" r:id="rId462" tooltip="Hornosvratecká vrchovina" display="https://cs.wikipedia.org/wiki/Hornosvrateck%C3%A1_vrchovina"/>
    <hyperlink ref="K565" r:id="rId463" tooltip="Křemešnická vrchovina" display="https://cs.wikipedia.org/wiki/K%C5%99eme%C5%A1nick%C3%A1_vrchovina"/>
    <hyperlink ref="K566" r:id="rId464" tooltip="České středohoří" display="https://cs.wikipedia.org/wiki/%C4%8Cesk%C3%A9_st%C5%99edoho%C5%99%C3%AD"/>
    <hyperlink ref="K567" r:id="rId465" tooltip="Železné hory" display="https://cs.wikipedia.org/wiki/%C5%BDelezn%C3%A9_hory"/>
    <hyperlink ref="K568" r:id="rId466" tooltip="Zábřežská vrchovina" display="https://cs.wikipedia.org/wiki/Z%C3%A1b%C5%99e%C5%BEsk%C3%A1_vrchovina"/>
    <hyperlink ref="K607" r:id="rId467" tooltip="Krkonoše" display="https://cs.wikipedia.org/wiki/Krkono%C5%A1e"/>
    <hyperlink ref="K628" r:id="rId468" tooltip="Broumovská vrchovina" display="https://cs.wikipedia.org/wiki/Broumovsk%C3%A1_vrchovina"/>
    <hyperlink ref="K569" r:id="rId469" tooltip="Šumava" display="https://cs.wikipedia.org/wiki/%C5%A0umava"/>
    <hyperlink ref="K570" r:id="rId470" tooltip="Krkonoše" display="https://cs.wikipedia.org/wiki/Krkono%C5%A1e"/>
    <hyperlink ref="K573" r:id="rId471" tooltip="Krkonošské podhůří" display="https://cs.wikipedia.org/wiki/Krkono%C5%A1sk%C3%A9_podh%C5%AF%C5%99%C3%AD"/>
    <hyperlink ref="K574" r:id="rId472" tooltip="Hostýnsko-vsetínská hornatina" display="https://cs.wikipedia.org/wiki/Host%C3%BDnsko-vset%C3%ADnsk%C3%A1_hornatina"/>
    <hyperlink ref="K577" r:id="rId473" tooltip="Javořická vrchovina" display="https://cs.wikipedia.org/wiki/Javo%C5%99ick%C3%A1_vrchovina"/>
    <hyperlink ref="K579" r:id="rId474" tooltip="Hořovická pahorkatina" display="https://cs.wikipedia.org/wiki/Ho%C5%99ovick%C3%A1_pahorkatina"/>
    <hyperlink ref="K580" r:id="rId475" tooltip="Ralská pahorkatina" display="https://cs.wikipedia.org/wiki/Ralsk%C3%A1_pahorkatina"/>
    <hyperlink ref="K582" r:id="rId476" tooltip="Bobravská vrchovina" display="https://cs.wikipedia.org/wiki/Bobravsk%C3%A1_vrchovina"/>
    <hyperlink ref="K583" r:id="rId477" tooltip="Pražská plošina" display="https://cs.wikipedia.org/wiki/Pra%C5%BEsk%C3%A1_plo%C5%A1ina"/>
    <hyperlink ref="K584" r:id="rId478" tooltip="Doupovské hory" display="https://cs.wikipedia.org/wiki/Doupovsk%C3%A9_hory"/>
    <hyperlink ref="K585" r:id="rId479" tooltip="Krušné hory" display="https://cs.wikipedia.org/wiki/Kru%C5%A1n%C3%A9_hory"/>
    <hyperlink ref="K586" r:id="rId480" tooltip="Slavkovský les" display="https://cs.wikipedia.org/wiki/Slavkovsk%C3%BD_les"/>
    <hyperlink ref="K588" r:id="rId481" tooltip="Broumovská vrchovina" display="https://cs.wikipedia.org/wiki/Broumovsk%C3%A1_vrchovina"/>
    <hyperlink ref="K601" r:id="rId482" tooltip="Slavkovský les" display="https://cs.wikipedia.org/wiki/Slavkovsk%C3%BD_les"/>
    <hyperlink ref="K589" r:id="rId483" tooltip="Ještědsko-kozákovský hřbet" display="https://cs.wikipedia.org/wiki/Je%C5%A1t%C4%9Bdsko-koz%C3%A1kovsk%C3%BD_h%C5%99bet"/>
    <hyperlink ref="K590" r:id="rId484" tooltip="Benešovská pahorkatina" display="https://cs.wikipedia.org/wiki/Bene%C5%A1ovsk%C3%A1_pahorkatina"/>
    <hyperlink ref="K591" r:id="rId485" tooltip="Lužické hory" display="https://cs.wikipedia.org/wiki/Lu%C5%BEick%C3%A9_hory"/>
    <hyperlink ref="K592" r:id="rId486" tooltip="Zábřežská vrchovina" display="https://cs.wikipedia.org/wiki/Z%C3%A1b%C5%99e%C5%BEsk%C3%A1_vrchovina"/>
    <hyperlink ref="K593" r:id="rId487" tooltip="Hostýnsko-vsetínská hornatina" display="https://cs.wikipedia.org/wiki/Host%C3%BDnsko-vset%C3%ADnsk%C3%A1_hornatina"/>
    <hyperlink ref="K594" r:id="rId488" tooltip="Šumavské podhůří" display="https://cs.wikipedia.org/wiki/%C5%A0umavsk%C3%A9_podh%C5%AF%C5%99%C3%AD"/>
    <hyperlink ref="K595" r:id="rId489" tooltip="České středohoří" display="https://cs.wikipedia.org/wiki/%C4%8Cesk%C3%A9_st%C5%99edoho%C5%99%C3%AD"/>
    <hyperlink ref="K596" r:id="rId490" tooltip="České středohoří" display="https://cs.wikipedia.org/wiki/%C4%8Cesk%C3%A9_st%C5%99edoho%C5%99%C3%AD"/>
    <hyperlink ref="K597" r:id="rId491" tooltip="Ralská pahorkatina" display="https://cs.wikipedia.org/wiki/Ralsk%C3%A1_pahorkatina"/>
    <hyperlink ref="K599" r:id="rId492" tooltip="Javorníky" display="https://cs.wikipedia.org/wiki/Javorn%C3%ADky"/>
    <hyperlink ref="K602" r:id="rId493" tooltip="Broumovská vrchovina" display="https://cs.wikipedia.org/wiki/Broumovsk%C3%A1_vrchovina"/>
    <hyperlink ref="K651" r:id="rId494" tooltip="Ralská pahorkatina" display="https://cs.wikipedia.org/wiki/Ralsk%C3%A1_pahorkatina"/>
    <hyperlink ref="K603" r:id="rId495" tooltip="Křivoklátská vrchovina" display="https://cs.wikipedia.org/wiki/K%C5%99ivokl%C3%A1tsk%C3%A1_vrchovina"/>
    <hyperlink ref="K604" r:id="rId496" tooltip="Ralská pahorkatina" display="https://cs.wikipedia.org/wiki/Ralsk%C3%A1_pahorkatina"/>
    <hyperlink ref="K605" r:id="rId497" tooltip="České středohoří" display="https://cs.wikipedia.org/wiki/%C4%8Cesk%C3%A9_st%C5%99edoho%C5%99%C3%AD"/>
    <hyperlink ref="K606" r:id="rId498" tooltip="Vizovická vrchovina" display="https://cs.wikipedia.org/wiki/Vizovick%C3%A1_vrchovina"/>
    <hyperlink ref="K598" r:id="rId499" tooltip="Dolnomoravský úval" display="https://cs.wikipedia.org/wiki/Dolnomoravsk%C3%BD_%C3%BAval"/>
    <hyperlink ref="K609" r:id="rId500" tooltip="Hanušovická vrchovina" display="https://cs.wikipedia.org/wiki/Hanu%C5%A1ovick%C3%A1_vrchovina"/>
    <hyperlink ref="K610" r:id="rId501" tooltip="Nízký Jeseník" display="https://cs.wikipedia.org/wiki/N%C3%ADzk%C3%BD_Jesen%C3%ADk"/>
    <hyperlink ref="K611" r:id="rId502" tooltip="Hostýnsko-vsetínská hornatina" display="https://cs.wikipedia.org/wiki/Host%C3%BDnsko-vset%C3%ADnsk%C3%A1_hornatina"/>
    <hyperlink ref="K612" r:id="rId503" tooltip="České středohoří" display="https://cs.wikipedia.org/wiki/%C4%8Cesk%C3%A9_st%C5%99edoho%C5%99%C3%AD"/>
    <hyperlink ref="K613" r:id="rId504" tooltip="České středohoří" display="https://cs.wikipedia.org/wiki/%C4%8Cesk%C3%A9_st%C5%99edoho%C5%99%C3%AD"/>
    <hyperlink ref="K614" r:id="rId505" tooltip="Benešovská pahorkatina" display="https://cs.wikipedia.org/wiki/Bene%C5%A1ovsk%C3%A1_pahorkatina"/>
    <hyperlink ref="K615" r:id="rId506" tooltip="Drahanská vrchovina" display="https://cs.wikipedia.org/wiki/Drahansk%C3%A1_vrchovina"/>
    <hyperlink ref="K616" r:id="rId507" tooltip="Podbeskydská pahorkatina" display="https://cs.wikipedia.org/wiki/Podbeskydsk%C3%A1_pahorkatina"/>
    <hyperlink ref="K617" r:id="rId508" tooltip="Benešovská pahorkatina" display="https://cs.wikipedia.org/wiki/Bene%C5%A1ovsk%C3%A1_pahorkatina"/>
    <hyperlink ref="K652" r:id="rId509" tooltip="Ralská pahorkatina" display="https://cs.wikipedia.org/wiki/Ralsk%C3%A1_pahorkatina"/>
    <hyperlink ref="K560" r:id="rId510" tooltip="České středohoří" display="https://cs.wikipedia.org/wiki/%C4%8Cesk%C3%A9_st%C5%99edoho%C5%99%C3%AD"/>
    <hyperlink ref="K618" r:id="rId511" tooltip="České středohoří" display="https://cs.wikipedia.org/wiki/%C4%8Cesk%C3%A9_st%C5%99edoho%C5%99%C3%AD"/>
    <hyperlink ref="K619" r:id="rId512" tooltip="Šumava" display="https://cs.wikipedia.org/wiki/%C5%A0umava"/>
    <hyperlink ref="K576" r:id="rId513" tooltip="Blatenská pahorkatina" display="https://cs.wikipedia.org/wiki/Blatensk%C3%A1_pahorkatina"/>
    <hyperlink ref="K621" r:id="rId514" tooltip="Vlašimská pahorkatina" display="https://cs.wikipedia.org/wiki/Vla%C5%A1imsk%C3%A1_pahorkatina"/>
    <hyperlink ref="K623" r:id="rId515" tooltip="Zlatohorská vrchovina" display="https://cs.wikipedia.org/wiki/Zlatohorsk%C3%A1_vrchovina"/>
    <hyperlink ref="K624" r:id="rId516" tooltip="Benešovská pahorkatina" display="https://cs.wikipedia.org/wiki/Bene%C5%A1ovsk%C3%A1_pahorkatina"/>
    <hyperlink ref="K538" r:id="rId517" tooltip="České středohoří" display="https://cs.wikipedia.org/wiki/%C4%8Cesk%C3%A9_st%C5%99edoho%C5%99%C3%AD"/>
    <hyperlink ref="K626" r:id="rId518" tooltip="Králický Sněžník (pohoří)" display="https://cs.wikipedia.org/wiki/Kr%C3%A1lick%C3%BD_Sn%C4%9B%C5%BEn%C3%ADk_(poho%C5%99%C3%AD)"/>
    <hyperlink ref="K600" r:id="rId519" tooltip="Slavkovský les" display="https://cs.wikipedia.org/wiki/Slavkovsk%C3%BD_les"/>
    <hyperlink ref="K629" r:id="rId520" tooltip="Šumavské podhůří" display="https://cs.wikipedia.org/wiki/%C5%A0umavsk%C3%A9_podh%C5%AF%C5%99%C3%AD"/>
    <hyperlink ref="K630" r:id="rId521" tooltip="Javořická vrchovina" display="https://cs.wikipedia.org/wiki/Javo%C5%99ick%C3%A1_vrchovina"/>
    <hyperlink ref="K631" r:id="rId522" tooltip="Doupovské hory" display="https://cs.wikipedia.org/wiki/Doupovsk%C3%A9_hory"/>
    <hyperlink ref="K632" r:id="rId523" tooltip="Slavkovský les" display="https://cs.wikipedia.org/wiki/Slavkovsk%C3%BD_les"/>
    <hyperlink ref="K635" r:id="rId524" tooltip="Brdská vrchovina" display="https://cs.wikipedia.org/wiki/Brdsk%C3%A1_vrchovina"/>
    <hyperlink ref="K636" r:id="rId525" tooltip="České středohoří" display="https://cs.wikipedia.org/wiki/%C4%8Cesk%C3%A9_st%C5%99edoho%C5%99%C3%AD"/>
    <hyperlink ref="K650" r:id="rId526" tooltip="Křivoklátská vrchovina" display="https://cs.wikipedia.org/wiki/K%C5%99ivokl%C3%A1tsk%C3%A1_vrchovina"/>
    <hyperlink ref="K625" r:id="rId527" tooltip="Jičínská pahorkatina" display="https://cs.wikipedia.org/wiki/Ji%C4%8D%C3%ADnsk%C3%A1_pahorkatina"/>
    <hyperlink ref="K637" r:id="rId528" tooltip="Krkonoše" display="https://cs.wikipedia.org/wiki/Krkono%C5%A1e"/>
    <hyperlink ref="K638" r:id="rId529" tooltip="Hrubý Jeseník" display="https://cs.wikipedia.org/wiki/Hrub%C3%BD_Jesen%C3%ADk"/>
    <hyperlink ref="K639" r:id="rId530" tooltip="Orlické hory" display="https://cs.wikipedia.org/wiki/Orlick%C3%A9_hory"/>
    <hyperlink ref="K640" r:id="rId531" tooltip="Šumava" display="https://cs.wikipedia.org/wiki/%C5%A0umava"/>
    <hyperlink ref="K645" r:id="rId532" tooltip="Křižanovská vrchovina" display="https://cs.wikipedia.org/wiki/K%C5%99i%C5%BEanovsk%C3%A1_vrchovina"/>
    <hyperlink ref="K648" r:id="rId533" tooltip="Táborská pahorkatina" display="https://cs.wikipedia.org/wiki/T%C3%A1borsk%C3%A1_pahorkatina"/>
    <hyperlink ref="K653" r:id="rId534" tooltip="Litenčická pahorkatina" display="https://cs.wikipedia.org/wiki/Liten%C4%8Dick%C3%A1_pahorkatina"/>
    <hyperlink ref="K654" r:id="rId535" tooltip="Ralská pahorkatina" display="https://cs.wikipedia.org/wiki/Ralsk%C3%A1_pahorkatina"/>
    <hyperlink ref="K541" r:id="rId536" tooltip="Rychlebské hory" display="https://cs.wikipedia.org/wiki/Rychlebsk%C3%A9_hory"/>
    <hyperlink ref="K382" r:id="rId537" tooltip="Moravskoslezské Beskydy" display="https://cs.wikipedia.org/wiki/Moravskoslezsk%C3%A9_Beskydy"/>
    <hyperlink ref="M3" r:id="rId538" location="x=15.739667&amp;y=50.736017&amp;z=15&amp;q=50.736017N%2015.739667E&amp;l=16" display="http://www.mapy.cz/ - x=15.739667&amp;y=50.736017&amp;z=15&amp;q=50.736017N%2015.739667E&amp;l=16"/>
    <hyperlink ref="M4" r:id="rId539" location="x=17.230967&amp;y=50.083067&amp;z=15&amp;q=50.083067N%2017.230967E&amp;l=16" display="http://www.mapy.cz/ - x=17.230967&amp;y=50.083067&amp;z=15&amp;q=50.083067N%2017.230967E&amp;l=16"/>
    <hyperlink ref="M5" r:id="rId540" location="x=18.4472833&amp;y=49.5459833&amp;z=15&amp;q=49.5459833N%2018.4472833E&amp;l=16" display="http://www.mapy.cz/#x=18.4472833&amp;y=49.5459833&amp;z=15&amp;q=49.5459833N%2018.4472833E&amp;l=16"/>
    <hyperlink ref="M6" r:id="rId541" location="x=12.967650&amp;y=50.396433&amp;z=15&amp;q=50.396433N%2012.967650E&amp;l=16" display="http://www.mapy.cz/ - x=12.967650&amp;y=50.396433&amp;z=15&amp;q=50.396433N%2012.967650E&amp;l=16"/>
    <hyperlink ref="M7" r:id="rId542" location="x=16.8475500&amp;y=50.2075000&amp;z=15&amp;q=50.2075000N%2016.8475500E&amp;l=16" display="http://www.mapy.cz/#x=16.8475500&amp;y=50.2075000&amp;z=15&amp;q=50.2075000N%2016.8475500E&amp;l=16"/>
    <hyperlink ref="M15" r:id="rId543" location="x=13.857283&amp;y=48.771300&amp;z=15&amp;q=48.771300N%2013.857283E&amp;l=16" display="http://www.mapy.cz/ - x=13.857283&amp;y=48.771300&amp;z=15&amp;q=48.771300N%2013.857283E&amp;l=16"/>
    <hyperlink ref="M16" r:id="rId544" location="x=18.5071500&amp;y=49.5616167&amp;z=15&amp;q=49.5616167N%2018.5071500E&amp;l=16" display="http://www.mapy.cz/#x=18.5071500&amp;y=49.5616167&amp;z=15&amp;q=49.5616167N%2018.5071500E&amp;l=16"/>
    <hyperlink ref="M24" r:id="rId545" location="x=17.116400&amp;y=50.170950&amp;z=15&amp;q=50.170950N%2017.116400E&amp;l=16" display="http://www.mapy.cz/ - x=17.116400&amp;y=50.170950&amp;z=15&amp;q=50.170950N%2017.116400E&amp;l=16"/>
    <hyperlink ref="M25" r:id="rId546" location="x=16.812950&amp;y=50.056783&amp;z=15&amp;q=50.056783N%2016.812950E&amp;l=16" display="http://www.mapy.cz/ - x=16.812950&amp;y=50.056783&amp;z=15&amp;q=50.056783N%2016.812950E&amp;l=16"/>
    <hyperlink ref="M30" r:id="rId547" location="x=18.160883&amp;y=49.527233&amp;z=15&amp;q=49.527233N%2018.160883E&amp;l=16" display="http://www.mapy.cz/ - x=18.160883&amp;y=49.527233&amp;z=15&amp;q=49.527233N%2018.160883E&amp;l=16"/>
    <hyperlink ref="M31" r:id="rId548" location="x=14.765933&amp;y=50.674233&amp;z=15&amp;q=50.674233N%2014.765933E&amp;l=16" display="http://www.mapy.cz/ - x=14.765933&amp;y=50.674233&amp;z=15&amp;q=50.674233N%2014.765933E&amp;l=16"/>
    <hyperlink ref="M32" r:id="rId549" location="x=15.988517&amp;y=50.657517&amp;z=15&amp;q=50.657517N%2015.988517E&amp;l=16" display="http://www.mapy.cz/ - x=15.988517&amp;y=50.657517&amp;z=15&amp;q=50.657517N%2015.988517E&amp;l=16"/>
    <hyperlink ref="M34" r:id="rId550" location="x=12.502800&amp;y=49.967917&amp;z=15&amp;q=49.967917N%2012.502800E&amp;l=16" display="http://www.mapy.cz/ - x=12.502800&amp;y=49.967917&amp;z=15&amp;q=49.967917N%2012.502800E&amp;l=16"/>
    <hyperlink ref="M35" r:id="rId551" location="x=15.567750&amp;y=50.776917&amp;z=15&amp;q=50.776917N%2015.567750E&amp;l=16" display="http://www.mapy.cz/ - x=15.567750&amp;y=50.776917&amp;z=15&amp;q=50.776917N%2015.567750E&amp;l=16"/>
    <hyperlink ref="M37" r:id="rId552" location="x=14.330217&amp;y=50.832967&amp;z=15&amp;q=50.832967N%2014.330217E&amp;l=16" display="http://www.mapy.cz/ - x=14.330217&amp;y=50.832967&amp;z=15&amp;q=50.832967N%2014.330217E&amp;l=16"/>
    <hyperlink ref="M41" r:id="rId553" location="x=18.5866500&amp;y=49.5970000&amp;z=15&amp;q=49.5970000N%2018.5866500E&amp;l=16" display="http://www.mapy.cz/#x=18.5866500&amp;y=49.5970000&amp;z=15&amp;q=49.5970000N%2018.5866500E&amp;l=16"/>
    <hyperlink ref="M61" r:id="rId554" location="x=18.839200&amp;y=49.595333&amp;z=15&amp;q=49.595333N%2018.839200E&amp;l=16" display="http://www.mapy.cz/ - x=18.839200&amp;y=49.595333&amp;z=15&amp;q=49.595333N%2018.839200E&amp;l=16"/>
    <hyperlink ref="M33" r:id="rId555" location="x=16.650083&amp;y=48.869417&amp;z=15&amp;q=48.869417N%2016.650083E&amp;l=16" display="http://www.mapy.cz/ - x=16.650083&amp;y=48.869417&amp;z=15&amp;q=48.869417N%2016.650083E&amp;l=16"/>
    <hyperlink ref="M42" r:id="rId556" location="x=17.033933&amp;y=50.229517&amp;z=15&amp;q=50.229517N%2017.033933E&amp;l=16" display="http://www.mapy.cz/ - x=17.033933&amp;y=50.229517&amp;z=15&amp;q=50.229517N%2017.033933E&amp;l=16"/>
    <hyperlink ref="M48" r:id="rId557" location="x=14.720500&amp;y=50.539217&amp;z=15&amp;q=50.539217N%2014.720500E&amp;l=16" display="http://www.mapy.cz/ - x=14.720500&amp;y=50.539217&amp;z=15&amp;q=50.539217N%2014.720500E&amp;l=16"/>
    <hyperlink ref="M49" r:id="rId558" location="x=17.312000&amp;y=50.159783&amp;z=15&amp;q=50.159783N%2017.312000E&amp;l=16" display="http://www.mapy.cz/ - x=17.312000&amp;y=50.159783&amp;z=15&amp;q=50.159783N%2017.312000E&amp;l=16"/>
    <hyperlink ref="M51" r:id="rId559" location="x=13.126533&amp;y=50.217700&amp;z=15&amp;q=50.217700N%2013.126533E&amp;l=16" display="http://www.mapy.cz/ - x=13.126533&amp;y=50.217700&amp;z=15&amp;q=50.217700N%2013.126533E&amp;l=16"/>
    <hyperlink ref="M46" r:id="rId560" location="x=17.309133&amp;y=49.171050&amp;z=15&amp;q=49.171050N%2017.309133E&amp;l=16" display="http://www.mapy.cz/ - x=17.309133&amp;y=49.171050&amp;z=15&amp;q=49.171050N%2017.309133E&amp;l=16"/>
    <hyperlink ref="M55" r:id="rId561" location="x=13.3126667&amp;y=49.1050000&amp;z=15&amp;q=49.1050000N%2013.3126667E&amp;l=16" display="http://www.mapy.cz/#x=13.3126667&amp;y=49.1050000&amp;z=15&amp;q=49.1050000N%2013.3126667E&amp;l=16"/>
    <hyperlink ref="M57" r:id="rId562" location="x=13.246633&amp;y=49.202150&amp;z=15&amp;q=49.202150N%2013.246633E&amp;l=16" display="http://www.mapy.cz/ - x=13.246633&amp;y=49.202150&amp;z=15&amp;q=49.202150N%2013.246633E&amp;l=16"/>
    <hyperlink ref="M59" r:id="rId563" location="x=17.383733&amp;y=50.219383&amp;z=15&amp;q=50.219383N%2017.383733E&amp;l=16" display="http://www.mapy.cz/ - x=17.383733&amp;y=50.219383&amp;z=15&amp;q=50.219383N%2017.383733E&amp;l=16"/>
    <hyperlink ref="M60" r:id="rId564" location="x=14.704517&amp;y=50.790950&amp;z=15&amp;q=50.790950N%2014.704517E&amp;l=16" display="http://www.mapy.cz/ - x=14.704517&amp;y=50.790950&amp;z=15&amp;q=50.790950N%2014.704517E&amp;l=16"/>
    <hyperlink ref="M83" r:id="rId565" location="x=18.800017&amp;y=49.531683&amp;z=15&amp;q=49.531683N%2018.800017E&amp;l=16" display="http://www.mapy.cz/ - x=18.800017&amp;y=49.531683&amp;z=15&amp;q=49.531683N%2018.800017E&amp;l=16"/>
    <hyperlink ref="M62" r:id="rId566" location="x=18.671000&amp;y=49.506067&amp;z=15&amp;q=49.506067N%2018.671000E&amp;l=16" display="http://www.mapy.cz/ - x=18.671000&amp;y=49.506067&amp;z=15&amp;q=49.506067N%2018.671000E&amp;l=16"/>
    <hyperlink ref="M64" r:id="rId567" location="x=13.827667&amp;y=48.880467&amp;z=15&amp;q=48.880467N%2013.827667E&amp;l=16" display="http://www.mapy.cz/ - x=13.827667&amp;y=48.880467&amp;z=15&amp;q=48.880467N%2013.827667E&amp;l=16"/>
    <hyperlink ref="M66" r:id="rId568" location="x=15.074083&amp;y=50.864450&amp;z=15&amp;q=50.864450N%2015.074083E&amp;l=16" display="http://www.mapy.cz/ - x=15.074083&amp;y=50.864450&amp;z=15&amp;q=50.864450N%2015.074083E&amp;l=16"/>
    <hyperlink ref="M67" r:id="rId569" location="x=14.103267&amp;y=48.644950&amp;z=15&amp;q=48.644950N%2014.103267E&amp;l=16" display="http://www.mapy.cz/ - x=14.103267&amp;y=48.644950&amp;z=15&amp;q=48.644950N%2014.103267E&amp;l=16"/>
    <hyperlink ref="M69" r:id="rId570" location="x=17.047983&amp;y=50.093083&amp;z=15&amp;q=50.093083N%2017.047983E&amp;l=16" display="http://www.mapy.cz/ - x=17.047983&amp;y=50.093083&amp;z=15&amp;q=50.093083N%2017.047983E&amp;l=16"/>
    <hyperlink ref="M72" r:id="rId571" location="x=16.902183&amp;y=50.390483&amp;z=15&amp;q=50.390483N%2016.902183E&amp;l=16" display="http://www.mapy.cz/ - x=16.902183&amp;y=50.390483&amp;z=15&amp;q=50.390483N%2016.902183E&amp;l=16"/>
    <hyperlink ref="M74" r:id="rId572" location="x=17.995467&amp;y=49.027400&amp;z=15&amp;q=49.027400N%2017.995467E&amp;l=16" display="http://www.mapy.cz/ - x=17.995467&amp;y=49.027400&amp;z=15&amp;q=49.027400N%2017.995467E&amp;l=16"/>
    <hyperlink ref="M77" r:id="rId573" location="x=14.227400&amp;y=50.671783&amp;z=15&amp;q=50.671783N%2014.227400E&amp;l=16" display="http://www.mapy.cz/ - x=14.227400&amp;y=50.671783&amp;z=15&amp;q=50.671783N%2014.227400E&amp;l=16"/>
    <hyperlink ref="M78" r:id="rId574" location="x=18.264433&amp;y=49.632800&amp;z=15&amp;q=49.632800N%2018.264433E&amp;l=16" display="http://www.mapy.cz/ - x=18.264433&amp;y=49.632800&amp;z=15&amp;q=49.632800N%2018.264433E&amp;l=16"/>
    <hyperlink ref="M80" r:id="rId575" location="x=14.059583&amp;y=50.614400&amp;z=15&amp;q=50.614400N%2014.059583E&amp;l=16" display="http://www.mapy.cz/ - x=14.059583&amp;y=50.614400&amp;z=15&amp;q=50.614400N%2014.059583E&amp;l=16"/>
    <hyperlink ref="M81" r:id="rId576" location="x=13.610350&amp;y=50.648600&amp;z=15&amp;q=50.648600N%2013.610350E&amp;l=16" display="http://www.mapy.cz/ - x=13.610350&amp;y=50.648600&amp;z=15&amp;q=50.648600N%2013.610350E&amp;l=16"/>
    <hyperlink ref="M82" r:id="rId577" location="x=14.224450&amp;y=49.294517&amp;z=15&amp;q=49.294517N%2014.224450E&amp;l=16" display="http://www.mapy.cz/ - x=14.224450&amp;y=49.294517&amp;z=15&amp;q=49.294517N%2014.224450E&amp;l=16"/>
    <hyperlink ref="M84" r:id="rId578" location="x=13.870283&amp;y=50.507483&amp;z=15&amp;q=50.507483N%2013.870283E&amp;l=16" display="http://www.mapy.cz/ - x=13.870283&amp;y=50.507483&amp;z=15&amp;q=50.507483N%2013.870283E&amp;l=16"/>
    <hyperlink ref="M86" r:id="rId579" location="x=13.972900&amp;y=50.567050&amp;z=15&amp;q=50.567050N%2013.972900E&amp;l=16" display="http://www.mapy.cz/ - x=13.972900&amp;y=50.567050&amp;z=15&amp;q=50.567050N%2013.972900E&amp;l=16"/>
    <hyperlink ref="M87" r:id="rId580" location="x=18.163150&amp;y=49.260917&amp;z=15&amp;q=49.260917N%2018.163150E&amp;l=16" display="http://www.mapy.cz/ - x=18.163150&amp;y=49.260917&amp;z=15&amp;q=49.260917N%2018.163150E&amp;l=16"/>
    <hyperlink ref="M89" r:id="rId581" location="x=17.995350&amp;y=49.120400&amp;z=15&amp;q=49.120400N%2017.995350E&amp;l=16" display="http://www.mapy.cz/ - x=17.995350&amp;y=49.120400&amp;z=15&amp;q=49.120400N%2017.995350E&amp;l=16"/>
    <hyperlink ref="M90" r:id="rId582" location="x=14.209633&amp;y=48.656467&amp;z=15&amp;q=48.656467N%2014.209633E&amp;l=16" display="http://www.mapy.cz/ - x=14.209633&amp;y=48.656467&amp;z=15&amp;q=48.656467N%2014.209633E&amp;l=16"/>
    <hyperlink ref="M91" r:id="rId583" location="x=18.360900&amp;y=49.403967&amp;z=15&amp;q=49.403967N%2018.360900E&amp;l=16" display="http://www.mapy.cz/ - x=18.360900&amp;y=49.403967&amp;z=15&amp;q=49.403967N%2018.360900E&amp;l=16"/>
    <hyperlink ref="M93" r:id="rId584" location="x=14.140000&amp;y=50.593783&amp;z=15&amp;q=50.593783N%2014.140000E&amp;l=16" display="http://www.mapy.cz/ - x=14.140000&amp;y=50.593783&amp;z=15&amp;q=50.593783N%2014.140000E&amp;l=16"/>
    <hyperlink ref="M94" r:id="rId585" location="x=14.114467&amp;y=50.731667&amp;z=15&amp;q=50.731667N%2014.114467E&amp;l=16" display="http://www.mapy.cz/ - x=14.114467&amp;y=50.731667&amp;z=15&amp;q=50.731667N%2014.114467E&amp;l=16"/>
    <hyperlink ref="M96" r:id="rId586" location="x=13.763883&amp;y=50.527700&amp;z=15&amp;q=50.527700N%2013.763883E&amp;l=16" display="http://www.mapy.cz/ - x=13.763883&amp;y=50.527700&amp;z=15&amp;q=50.527700N%2013.763883E&amp;l=16"/>
    <hyperlink ref="M97" r:id="rId587" location="x=13.808533&amp;y=50.411383&amp;z=15&amp;q=50.411383N%2013.808533E&amp;l=16" display="http://www.mapy.cz/ - x=13.808533&amp;y=50.411383&amp;z=15&amp;q=50.411383N%2013.808533E&amp;l=16"/>
    <hyperlink ref="M98" r:id="rId588" location="x=15.742100&amp;y=50.652450&amp;z=15&amp;q=50.652450N%2015.742100E&amp;l=16" display="http://www.mapy.cz/ - x=15.742100&amp;y=50.652450&amp;z=15&amp;q=50.652450N%2015.742100E&amp;l=16"/>
    <hyperlink ref="M99" r:id="rId589" location="x=17.266167&amp;y=50.146200&amp;z=15&amp;q=50.146200N%2017.266167E&amp;l=16" display="http://www.mapy.cz/ - x=17.266167&amp;y=50.146200&amp;z=15&amp;q=50.146200N%2017.266167E&amp;l=16"/>
    <hyperlink ref="M106" r:id="rId590" location="x=13.240850&amp;y=49.477250&amp;z=15&amp;q=49.477250N%2013.240850E&amp;l=16" display="http://www.mapy.cz/ - x=13.240850&amp;y=49.477250&amp;z=15&amp;q=49.477250N%2013.240850E&amp;l=16"/>
    <hyperlink ref="M108" r:id="rId591" location="x=13.714850&amp;y=50.516133&amp;z=15&amp;q=50.516133N%2013.714850E&amp;l=16" display="http://www.mapy.cz/ - x=13.714850&amp;y=50.516133&amp;z=15&amp;q=50.516133N%2013.714850E&amp;l=16"/>
    <hyperlink ref="M109" r:id="rId592" location="x=13.878350&amp;y=50.546133&amp;z=15&amp;q=50.546133N%2013.878350E&amp;l=16" display="http://www.mapy.cz/ - x=13.878350&amp;y=50.546133&amp;z=15&amp;q=50.546133N%2013.878350E&amp;l=16"/>
    <hyperlink ref="M110" r:id="rId593" location="x=16.585867&amp;y=49.724367&amp;z=15&amp;q=49.724367N%2016.585867E&amp;l=16" display="http://www.mapy.cz/ - x=16.585867&amp;y=49.724367&amp;z=15&amp;q=49.724367N%2016.585867E&amp;l=16"/>
    <hyperlink ref="M111" r:id="rId594" location="x=14.608917&amp;y=50.724467&amp;z=15&amp;q=50.724467N%2014.608917E&amp;l=16" display="http://www.mapy.cz/ - x=14.608917&amp;y=50.724467&amp;z=15&amp;q=50.724467N%2014.608917E&amp;l=16"/>
    <hyperlink ref="M112" r:id="rId595" location="x=14.308217&amp;y=50.769400&amp;z=15&amp;q=50.769400N%2014.308217E&amp;l=16" display="http://www.mapy.cz/ - x=14.308217&amp;y=50.769400&amp;z=15&amp;q=50.769400N%2014.308217E&amp;l=16"/>
    <hyperlink ref="M115" r:id="rId596" location="x=14.582733&amp;y=48.768650&amp;z=15&amp;q=48.768650N%2014.582733E&amp;l=16" display="http://www.mapy.cz/ - x=14.582733&amp;y=48.768650&amp;z=15&amp;q=48.768650N%2014.582733E&amp;l=16"/>
    <hyperlink ref="M116" r:id="rId597" location="x=18.126617&amp;y=49.594300&amp;z=15&amp;q=49.594300N%2018.126617E&amp;l=16" display="http://www.mapy.cz/ - x=18.126617&amp;y=49.594300&amp;z=15&amp;q=49.594300N%2018.126617E&amp;l=16"/>
    <hyperlink ref="M117" r:id="rId598" location="x=14.090750&amp;y=48.883683&amp;z=15&amp;q=48.883683N%2014.090750E&amp;l=16" display="http://www.mapy.cz/ - x=14.090750&amp;y=48.883683&amp;z=15&amp;q=48.883683N%2014.090750E&amp;l=16"/>
    <hyperlink ref="M122" r:id="rId599" location="x=13.202550&amp;y=49.432317&amp;z=15&amp;q=49.432317N%2013.202550E&amp;l=16" display="http://www.mapy.cz/ - x=13.202550&amp;y=49.432317&amp;z=15&amp;q=49.432317N%2013.202550E&amp;l=16"/>
    <hyperlink ref="M121" r:id="rId600" location="x=18.220033&amp;y=49.607050&amp;z=15&amp;q=49.607050N%2018.220033E&amp;l=16" display="http://www.mapy.cz/ - x=18.220033&amp;y=49.607050&amp;z=15&amp;q=49.607050N%2018.220033E&amp;l=16"/>
    <hyperlink ref="M123" r:id="rId601" location="x=14.414500&amp;y=50.620333&amp;z=15&amp;q=50.620333N%2014.414500E&amp;l=16" display="http://www.mapy.cz/ - x=14.414500&amp;y=50.620333&amp;z=15&amp;q=50.620333N%2014.414500E&amp;l=16"/>
    <hyperlink ref="M124" r:id="rId602" location="x=13.757800&amp;y=50.434717&amp;z=15&amp;q=50.434717N%2013.757800E&amp;l=16" display="http://www.mapy.cz/ - x=13.757800&amp;y=50.434717&amp;z=15&amp;q=50.434717N%2013.757800E&amp;l=16"/>
    <hyperlink ref="M126" r:id="rId603" location="x=16.595317&amp;y=49.363083&amp;z=15&amp;q=49.363083N%2016.595317E&amp;l=16" display="http://www.mapy.cz/ - x=16.595317&amp;y=49.363083&amp;z=15&amp;q=49.363083N%2016.595317E&amp;l=16"/>
    <hyperlink ref="M127" r:id="rId604" location="x=13.447950&amp;y=49.122400&amp;z=15&amp;q=49.122400N%2013.447950E&amp;l=16" display="http://www.mapy.cz/ - x=13.447950&amp;y=49.122400&amp;z=15&amp;q=49.122400N%2013.447950E&amp;l=16"/>
    <hyperlink ref="M128" r:id="rId605" location="x=13.6532167&amp;y=49.1382833&amp;z=15&amp;q=49.1382833N%2013.6532167E&amp;l=16" display="http://www.mapy.cz/#x=13.6532167&amp;y=49.1382833&amp;z=15&amp;q=49.1382833N%2013.6532167E&amp;l=16"/>
    <hyperlink ref="M131" r:id="rId606" location="x=13.771300&amp;y=50.406933&amp;z=15&amp;q=50.406933N%2013.771300E&amp;l=16" display="http://www.mapy.cz/ - x=13.771300&amp;y=50.406933&amp;z=15&amp;q=50.406933N%2013.771300E&amp;l=16"/>
    <hyperlink ref="M133" r:id="rId607" location="x=15.695750&amp;y=50.454767&amp;z=15&amp;q=50.454767N%2015.695750E&amp;l=16" display="http://www.mapy.cz/ - x=15.695750&amp;y=50.454767&amp;z=15&amp;q=50.454767N%2015.695750E&amp;l=16"/>
    <hyperlink ref="M134" r:id="rId608" location="x=15.159683&amp;y=50.531933&amp;z=15&amp;q=50.531933N%2015.159683E&amp;l=16" display="http://www.mapy.cz/ - x=15.159683&amp;y=50.531933&amp;z=15&amp;q=50.531933N%2015.159683E&amp;l=16"/>
    <hyperlink ref="M136" r:id="rId609" location="x=14.0390667&amp;y=48.8147833&amp;z=15&amp;q=48.8147833N%2014.0390667E&amp;l=16" display="http://www.mapy.cz/#x=14.0390667&amp;y=48.8147833&amp;z=15&amp;q=48.8147833N%2014.0390667E&amp;l=16"/>
    <hyperlink ref="M138" r:id="rId610" location="x=18.055083&amp;y=49.264500&amp;z=15&amp;q=49.264500N%2018.055083E&amp;l=16" display="http://www.mapy.cz/ - x=18.055083&amp;y=49.264500&amp;z=15&amp;q=49.264500N%2018.055083E&amp;l=16"/>
    <hyperlink ref="M139" r:id="rId611" location="x=14.456267&amp;y=50.663917&amp;z=15&amp;q=50.663917N%2014.456267E&amp;l=16" display="http://www.mapy.cz/ - x=14.456267&amp;y=50.663917&amp;z=15&amp;q=50.663917N%2014.456267E&amp;l=16"/>
    <hyperlink ref="M140" r:id="rId612" location="x=14.651233&amp;y=50.478717&amp;z=15&amp;q=50.478717N%2014.651233E&amp;l=16" display="http://www.mapy.cz/ - x=14.651233&amp;y=50.478717&amp;z=15&amp;q=50.478717N%2014.651233E&amp;l=16"/>
    <hyperlink ref="M141" r:id="rId613" location="x=18.135767&amp;y=49.509250&amp;z=15&amp;q=49.509250N%2018.135767E&amp;l=16" display="http://www.mapy.cz/ - x=18.135767&amp;y=49.509250&amp;z=15&amp;q=49.509250N%2018.135767E&amp;l=16"/>
    <hyperlink ref="M239" r:id="rId614" location="x=12.846583&amp;y=50.204000&amp;z=15&amp;q=50.204000N%2012.846583E&amp;l=16" display="http://www.mapy.cz/ - x=12.846583&amp;y=50.204000&amp;z=15&amp;q=50.204000N%2012.846583E&amp;l=16"/>
    <hyperlink ref="M142" r:id="rId615" location="x=14.786917&amp;y=49.914083&amp;z=15&amp;q=49.914083N%2014.786917E&amp;l=16" display="http://www.mapy.cz/ - x=14.786917&amp;y=49.914083&amp;z=15&amp;q=49.914083N%2014.786917E&amp;l=16"/>
    <hyperlink ref="M143" r:id="rId616" location="x=13.395283&amp;y=49.064200&amp;z=15&amp;q=49.064200N%2013.395283E&amp;l=16" display="http://www.mapy.cz/ - x=13.395283&amp;y=49.064200&amp;z=15&amp;q=49.064200N%2013.395283E&amp;l=16"/>
    <hyperlink ref="M145" r:id="rId617" location="x=18.090667&amp;y=49.083633&amp;z=15&amp;q=49.083633N%2018.090667E&amp;l=16" display="http://www.mapy.cz/ - x=18.090667&amp;y=49.083633&amp;z=15&amp;q=49.083633N%2018.090667E&amp;l=16"/>
    <hyperlink ref="M146" r:id="rId618" location="x=14.641017&amp;y=50.612517&amp;z=15&amp;q=50.612517N%2014.641017E&amp;l=16" display="http://www.mapy.cz/ - x=14.641017&amp;y=50.612517&amp;z=15&amp;q=50.612517N%2014.641017E&amp;l=16"/>
    <hyperlink ref="M149" r:id="rId619" location="x=18.286917&amp;y=49.611583&amp;z=15&amp;q=49.611583N%2018.286917E&amp;l=16" display="http://www.mapy.cz/ - x=18.286917&amp;y=49.611583&amp;z=15&amp;q=49.611583N%2018.286917E&amp;l=16"/>
    <hyperlink ref="M151" r:id="rId620" location="x=17.428883&amp;y=50.256933&amp;z=15&amp;q=50.256933N%2017.428883E&amp;l=16" display="http://www.mapy.cz/ - x=17.428883&amp;y=50.256933&amp;z=15&amp;q=50.256933N%2017.428883E&amp;l=16"/>
    <hyperlink ref="M152" r:id="rId621" location="x=13.396650&amp;y=49.250883&amp;z=15&amp;q=49.250883N%2013.396650E&amp;l=16" display="http://www.mapy.cz/ - x=13.396650&amp;y=49.250883&amp;z=15&amp;q=49.250883N%2013.396650E&amp;l=16"/>
    <hyperlink ref="M150" r:id="rId622" location="x=17.054333&amp;y=49.854033&amp;z=15&amp;q=49.854033N%2017.054333E&amp;l=16" display="http://www.mapy.cz/ - x=17.054333&amp;y=49.854033&amp;z=15&amp;q=49.854033N%2017.054333E&amp;l=16"/>
    <hyperlink ref="M270" r:id="rId623" location="x=15.8301667&amp;y=50.7253333&amp;z=15&amp;q=50.7253333N%2015.8301667E&amp;l=16" display="http://www.mapy.cz/#x=15.8301667&amp;y=50.7253333&amp;z=15&amp;q=50.7253333N%2015.8301667E&amp;l=16"/>
    <hyperlink ref="M153" r:id="rId624" location="x=15.568450&amp;y=50.665250&amp;z=15&amp;q=50.665250N%2015.568450E&amp;l=16" display="http://www.mapy.cz/ - x=15.568450&amp;y=50.665250&amp;z=15&amp;q=50.665250N%2015.568450E&amp;l=16"/>
    <hyperlink ref="M155" r:id="rId625" location="x=15.8633333&amp;y=50.6491333&amp;z=15&amp;q=50.6491333N%2015.8633333E&amp;l=16" display="http://www.mapy.cz/#x=15.8633333&amp;y=50.6491333&amp;z=15&amp;q=50.6491333N%2015.8633333E&amp;l=16"/>
    <hyperlink ref="M157" r:id="rId626" location="x=16.356317&amp;y=50.094750&amp;z=15&amp;q=50.094750N%2016.356317E&amp;l=16" display="http://www.mapy.cz/ - x=16.356317&amp;y=50.094750&amp;z=15&amp;q=50.094750N%2016.356317E&amp;l=16"/>
    <hyperlink ref="M158" r:id="rId627" location="x=18.373583&amp;y=49.448050&amp;z=15&amp;q=49.448050N%2018.373583E&amp;l=16" display="http://www.mapy.cz/ - x=18.373583&amp;y=49.448050&amp;z=15&amp;q=49.448050N%2018.373583E&amp;l=16"/>
    <hyperlink ref="M159" r:id="rId628" location="x=16.702350&amp;y=49.685917&amp;z=15&amp;q=49.685917N%2016.702350E&amp;l=16" display="http://www.mapy.cz/ - x=16.702350&amp;y=49.685917&amp;z=15&amp;q=49.685917N%2016.702350E&amp;l=16"/>
    <hyperlink ref="M160" r:id="rId629" location="x=13.110217&amp;y=49.202917&amp;z=15&amp;q=49.202917N%2013.110217E&amp;l=16" display="http://www.mapy.cz/ - x=13.110217&amp;y=49.202917&amp;z=15&amp;q=49.202917N%2013.110217E&amp;l=16"/>
    <hyperlink ref="M161" r:id="rId630" location="x=13.8654000&amp;y=48.9585833&amp;z=15&amp;q=48.9585833N%2013.8654000E&amp;l=16" display="http://www.mapy.cz/#x=13.8654000&amp;y=48.9585833&amp;z=15&amp;q=48.9585833N%2013.8654000E&amp;l=16"/>
    <hyperlink ref="M166" r:id="rId631" location="x=13.929883&amp;y=49.963333&amp;z=15&amp;q=49.963333N%2013.929883E&amp;l=16" display="http://www.mapy.cz/ - x=13.929883&amp;y=49.963333&amp;z=15&amp;q=49.963333N%2013.929883E&amp;l=16"/>
    <hyperlink ref="M168" r:id="rId632" location="x=13.468950&amp;y=49.308450&amp;z=15&amp;q=49.308450N%2013.468950E&amp;l=16" display="http://www.mapy.cz/ - x=13.468950&amp;y=49.308450&amp;z=15&amp;q=49.308450N%2013.468950E&amp;l=16"/>
    <hyperlink ref="M169" r:id="rId633" location="x=17.605317&amp;y=50.198067&amp;z=15&amp;q=50.198067N%2017.605317E&amp;l=16" display="http://www.mapy.cz/ - x=17.605317&amp;y=50.198067&amp;z=15&amp;q=50.198067N%2017.605317E&amp;l=16"/>
    <hyperlink ref="M171" r:id="rId634" location="x=17.424150&amp;y=50.199550&amp;z=15&amp;q=50.199550N%2017.424150E&amp;l=16" display="http://www.mapy.cz/ - x=17.424150&amp;y=50.199550&amp;z=15&amp;q=50.199550N%2017.424150E&amp;l=16"/>
    <hyperlink ref="M172" r:id="rId635" location="x=13.215767&amp;y=50.080117&amp;z=15&amp;q=50.080117N%2013.215767E&amp;l=16" display="http://www.mapy.cz/ - x=13.215767&amp;y=50.080117&amp;z=15&amp;q=50.080117N%2013.215767E&amp;l=16"/>
    <hyperlink ref="M173" r:id="rId636" location="x=13.795000&amp;y=49.917250&amp;z=15&amp;q=49.917250N%2013.795000E&amp;l=16" display="http://www.mapy.cz/ - x=13.795000&amp;y=49.917250&amp;z=15&amp;q=49.917250N%2013.795000E&amp;l=16"/>
    <hyperlink ref="M174" r:id="rId637" location="x=16.515550&amp;y=49.911533&amp;z=15&amp;q=49.911533N%2016.515550E&amp;l=16" display="http://www.mapy.cz/ - x=16.515550&amp;y=49.911533&amp;z=15&amp;q=49.911533N%2016.515550E&amp;l=16"/>
    <hyperlink ref="M175" r:id="rId638" location="x=15.918667&amp;y=50.476517&amp;z=15&amp;q=50.476517N%2015.918667E&amp;l=16" display="http://www.mapy.cz/ - x=15.918667&amp;y=50.476517&amp;z=15&amp;q=50.476517N%2015.918667E&amp;l=16"/>
    <hyperlink ref="M176" r:id="rId639" location="x=15.046017&amp;y=50.527667&amp;z=15&amp;q=50.527667N%2015.046017E&amp;l=16" display="http://www.mapy.cz/ - x=15.046017&amp;y=50.527667&amp;z=15&amp;q=50.527667N%2015.046017E&amp;l=16"/>
    <hyperlink ref="M177" r:id="rId640" location="x=16.576917&amp;y=49.313217&amp;z=15&amp;q=49.313217N%2016.576917E&amp;l=16" display="http://www.mapy.cz/ - x=16.576917&amp;y=49.313217&amp;z=15&amp;q=49.313217N%2016.576917E&amp;l=16"/>
    <hyperlink ref="M178" r:id="rId641" location="x=14.420867&amp;y=50.721267&amp;z=15&amp;q=50.721267N%2014.420867E&amp;l=16" display="http://www.mapy.cz/ - x=14.420867&amp;y=50.721267&amp;z=15&amp;q=50.721267N%2014.420867E&amp;l=16"/>
    <hyperlink ref="M179" r:id="rId642" location="x=18.672617&amp;y=49.566950&amp;z=15&amp;q=49.566950N%2018.672617E&amp;l=16" display="http://www.mapy.cz/ - x=18.672617&amp;y=49.566950&amp;z=15&amp;q=49.566950N%2018.672617E&amp;l=16"/>
    <hyperlink ref="M180" r:id="rId643" location="x=14.923633&amp;y=50.790317&amp;z=15&amp;q=50.790317N%2014.923633E&amp;l=16" display="http://www.mapy.cz/ - x=14.923633&amp;y=50.790317&amp;z=15&amp;q=50.790317N%2014.923633E&amp;l=16"/>
    <hyperlink ref="M181" r:id="rId644" location="x=14.645733&amp;y=50.928450&amp;z=15&amp;q=50.928450N%2014.645733E&amp;l=16" display="http://www.mapy.cz/ - x=14.645733&amp;y=50.928450&amp;z=15&amp;q=50.928450N%2014.645733E&amp;l=16"/>
    <hyperlink ref="M182" r:id="rId645" location="x=16.414750&amp;y=49.358683&amp;z=15&amp;q=49.358683N%2016.414750E&amp;l=16" display="http://www.mapy.cz/ - x=16.414750&amp;y=49.358683&amp;z=15&amp;q=49.358683N%2016.414750E&amp;l=16"/>
    <hyperlink ref="M183" r:id="rId646" location="x=13.726100&amp;y=50.537633&amp;z=15&amp;q=50.537633N%2013.726100E&amp;l=16" display="http://www.mapy.cz/ - x=13.726100&amp;y=50.537633&amp;z=15&amp;q=50.537633N%2013.726100E&amp;l=16"/>
    <hyperlink ref="M184" r:id="rId647" location="x=14.827333&amp;y=50.676667&amp;z=15&amp;q=50.676667N%2014.827333E&amp;l=16" display="http://www.mapy.cz/ - x=14.827333&amp;y=50.676667&amp;z=15&amp;q=50.676667N%2014.827333E&amp;l=16"/>
    <hyperlink ref="M185" r:id="rId648" location="x=14.577933&amp;y=50.583550&amp;z=15&amp;q=50.583550N%2014.577933E&amp;l=16" display="http://www.mapy.cz/ - x=14.577933&amp;y=50.583550&amp;z=15&amp;q=50.583550N%2014.577933E&amp;l=16"/>
    <hyperlink ref="M188" r:id="rId649" location="x=12.855483&amp;y=49.810567&amp;z=15&amp;q=49.810567N%2012.855483E&amp;l=16" display="http://www.mapy.cz/ - x=12.855483&amp;y=49.810567&amp;z=15&amp;q=49.810567N%2012.855483E&amp;l=16"/>
    <hyperlink ref="M189" r:id="rId650" location="x=13.238350&amp;y=50.358867&amp;z=15&amp;q=50.358867N%2013.238350E&amp;l=16" display="http://www.mapy.cz/ - x=13.238350&amp;y=50.358867&amp;z=15&amp;q=50.358867N%2013.238350E&amp;l=16"/>
    <hyperlink ref="M190" r:id="rId651" location="x=16.680950&amp;y=49.775467&amp;z=15&amp;q=49.775467N%2016.680950E&amp;l=16" display="http://www.mapy.cz/ - x=16.680950&amp;y=49.775467&amp;z=15&amp;q=49.775467N%2016.680950E&amp;l=16"/>
    <hyperlink ref="M191" r:id="rId652" location="x=17.121167&amp;y=49.201000&amp;z=15&amp;q=49.201000N%2017.121167E&amp;l=16" display="http://www.mapy.cz/ - x=17.121167&amp;y=49.201000&amp;z=15&amp;q=49.201000N%2017.121167E&amp;l=16"/>
    <hyperlink ref="M192" r:id="rId653" location="x=14.103200&amp;y=49.896650&amp;z=15&amp;q=49.896650N%2014.103200E&amp;l=16" display="http://www.mapy.cz/ - x=14.103200&amp;y=49.896650&amp;z=15&amp;q=49.896650N%2014.103200E&amp;l=16"/>
    <hyperlink ref="M194" r:id="rId654" location="x=14.053400&amp;y=50.584717&amp;z=15&amp;q=50.584717N%2014.053400E&amp;l=16" display="http://www.mapy.cz/ - x=14.053400&amp;y=50.584717&amp;z=15&amp;q=50.584717N%2014.053400E&amp;l=16"/>
    <hyperlink ref="M193" r:id="rId655" location="x=14.549183&amp;y=50.702683&amp;z=15&amp;q=50.702683N%2014.549183E&amp;l=16" display="http://www.mapy.cz/ - x=14.549183&amp;y=50.702683&amp;z=15&amp;q=50.702683N%2014.549183E&amp;l=16"/>
    <hyperlink ref="M195" r:id="rId656" location="x=13.617250&amp;y=50.506967&amp;z=15&amp;q=50.506967N%2013.617250E&amp;l=16" display="http://www.mapy.cz/ - x=13.617250&amp;y=50.506967&amp;z=15&amp;q=50.506967N%2013.617250E&amp;l=16"/>
    <hyperlink ref="M198" r:id="rId657" location="x=16.938350&amp;y=50.341750&amp;z=15&amp;q=50.341750N%2016.938350E&amp;l=16" display="http://www.mapy.cz/ - x=16.938350&amp;y=50.341750&amp;z=15&amp;q=50.341750N%2016.938350E&amp;l=16"/>
    <hyperlink ref="M199" r:id="rId658" location="x=13.053850&amp;y=49.438750&amp;z=15&amp;q=49.438750N%2013.053850E&amp;l=16" display="http://www.mapy.cz/ - x=13.053850&amp;y=49.438750&amp;z=15&amp;q=49.438750N%2013.053850E&amp;l=16"/>
    <hyperlink ref="M200" r:id="rId659" location="x=13.728783&amp;y=48.935083&amp;z=15&amp;q=48.935083N%2013.728783E&amp;l=16" display="http://www.mapy.cz/ - x=13.728783&amp;y=48.935083&amp;z=15&amp;q=48.935083N%2013.728783E&amp;l=16"/>
    <hyperlink ref="M202" r:id="rId660" location="x=14.540000&amp;y=48.739917&amp;z=15&amp;q=48.739917N%2014.540000E&amp;l=16" display="http://www.mapy.cz/ - x=14.540000&amp;y=48.739917&amp;z=15&amp;q=48.739917N%2014.540000E&amp;l=16"/>
    <hyperlink ref="M304" r:id="rId661" location="x=14.755483&amp;y=50.592850&amp;z=15&amp;q=50.592850N%2014.755483E&amp;l=16" display="http://www.mapy.cz/ - x=14.755483&amp;y=50.592850&amp;z=15&amp;q=50.592850N%2014.755483E&amp;l=16"/>
    <hyperlink ref="M203" r:id="rId662" location="x=17.901417&amp;y=49.338167&amp;z=15&amp;q=49.338167N%2017.901417E&amp;l=16" display="http://www.mapy.cz/ - x=17.901417&amp;y=49.338167&amp;z=15&amp;q=49.338167N%2017.901417E&amp;l=16"/>
    <hyperlink ref="M204" r:id="rId663" location="x=18.024567&amp;y=49.439833&amp;z=15&amp;q=49.439833N%2018.024567E&amp;l=16" display="http://www.mapy.cz/ - x=18.024567&amp;y=49.439833&amp;z=15&amp;q=49.439833N%2018.024567E&amp;l=16"/>
    <hyperlink ref="M205" r:id="rId664" location="x=16.934000&amp;y=49.970833&amp;z=15&amp;q=49.970833N%2016.934000E&amp;l=16" display="http://www.mapy.cz/ - x=16.934000&amp;y=49.970833&amp;z=15&amp;q=49.970833N%2016.934000E&amp;l=16"/>
    <hyperlink ref="M206" r:id="rId665" location="x=14.426150&amp;y=50.975567&amp;z=15&amp;q=50.975567N%2014.426150E&amp;l=16" display="http://www.mapy.cz/ - x=14.426150&amp;y=50.975567&amp;z=15&amp;q=50.975567N%2014.426150E&amp;l=16"/>
    <hyperlink ref="M207" r:id="rId666" location="x=13.069833&amp;y=49.322450&amp;z=15&amp;q=49.322450N%2013.069833E&amp;l=16" display="http://www.mapy.cz/ - x=13.069833&amp;y=49.322450&amp;z=15&amp;q=49.322450N%2013.069833E&amp;l=16"/>
    <hyperlink ref="M208" r:id="rId667" location="x=18.750450&amp;y=49.676817&amp;z=15&amp;q=49.676817N%2018.750450E&amp;l=16" display="http://www.mapy.cz/ - x=18.750450&amp;y=49.676817&amp;z=15&amp;q=49.676817N%2018.750450E&amp;l=16"/>
    <hyperlink ref="M209" r:id="rId668" location="x=13.882067&amp;y=48.828900&amp;z=15&amp;q=48.828900N%2013.882067E&amp;l=16" display="http://www.mapy.cz/ - x=13.882067&amp;y=48.828900&amp;z=15&amp;q=48.828900N%2013.882067E&amp;l=16"/>
    <hyperlink ref="M211" r:id="rId669" location="x=14.500833&amp;y=50.825683&amp;z=15&amp;q=50.825683N%2014.500833E&amp;l=16" display="http://www.mapy.cz/ - x=14.500833&amp;y=50.825683&amp;z=15&amp;q=50.825683N%2014.500833E&amp;l=16"/>
    <hyperlink ref="M212" r:id="rId670" location="x=13.269767&amp;y=49.427483&amp;z=15&amp;q=49.427483N%2013.269767E&amp;l=16" display="http://www.mapy.cz/ - x=13.269767&amp;y=49.427483&amp;z=15&amp;q=49.427483N%2013.269767E&amp;l=16"/>
    <hyperlink ref="M213" r:id="rId671" location="x=18.201467&amp;y=49.581083&amp;z=15&amp;q=49.581083N%2018.201467E&amp;l=16" display="http://www.mapy.cz/ - x=18.201467&amp;y=49.581083&amp;z=15&amp;q=49.581083N%2018.201467E&amp;l=16"/>
    <hyperlink ref="M214" r:id="rId672" location="x=17.677967&amp;y=49.514433&amp;z=15&amp;q=49.514433N%2017.677967E&amp;l=16" display="http://www.mapy.cz/ - x=17.677967&amp;y=49.514433&amp;z=15&amp;q=49.514433N%2017.677967E&amp;l=16"/>
    <hyperlink ref="M216" r:id="rId673" location="x=16.348717&amp;y=50.008850&amp;z=15&amp;q=50.008850N%2016.348717E&amp;l=16" display="http://www.mapy.cz/ - x=16.348717&amp;y=50.008850&amp;z=15&amp;q=50.008850N%2016.348717E&amp;l=16"/>
    <hyperlink ref="M217" r:id="rId674" location="x=14.669650&amp;y=48.585133&amp;z=15&amp;q=48.585133N%2014.669650E&amp;l=16" display="http://www.mapy.cz/ - x=14.669650&amp;y=48.585133&amp;z=15&amp;q=48.585133N%2014.669650E&amp;l=16"/>
    <hyperlink ref="M219" r:id="rId675" location="x=14.580117&amp;y=50.556717&amp;z=15&amp;q=50.556717N%2014.580117E&amp;l=16" display="http://www.mapy.cz/ - x=14.580117&amp;y=50.556717&amp;z=15&amp;q=50.556717N%2014.580117E&amp;l=16"/>
    <hyperlink ref="M220" r:id="rId676" location="x=13.681683&amp;y=48.906567&amp;z=15&amp;q=48.906567N%2013.681683E&amp;l=16" display="http://www.mapy.cz/ - x=13.681683&amp;y=48.906567&amp;z=15&amp;q=48.906567N%2013.681683E&amp;l=16"/>
    <hyperlink ref="M222" r:id="rId677" location="x=14.873050&amp;y=49.641867&amp;z=15&amp;q=49.641867N%2014.873050E&amp;l=16" display="http://www.mapy.cz/ - x=14.873050&amp;y=49.641867&amp;z=15&amp;q=49.641867N%2014.873050E&amp;l=16"/>
    <hyperlink ref="M223" r:id="rId678" location="x=14.541500&amp;y=50.745167&amp;z=15&amp;q=50.745167N%2014.541500E&amp;l=16" display="http://www.mapy.cz/ - x=14.541500&amp;y=50.745167&amp;z=15&amp;q=50.745167N%2014.541500E&amp;l=16"/>
    <hyperlink ref="M224" r:id="rId679" location="x=13.860183&amp;y=50.638500&amp;z=15&amp;q=50.638500N%2013.860183E&amp;l=16" display="http://www.mapy.cz/ - x=13.860183&amp;y=50.638500&amp;z=15&amp;q=50.638500N%2013.860183E&amp;l=16"/>
    <hyperlink ref="M225" r:id="rId680" location="x=13.468367&amp;y=49.091250&amp;z=15&amp;q=49.091250N%2013.468367E&amp;l=16" display="http://www.mapy.cz/ - x=13.468367&amp;y=49.091250&amp;z=15&amp;q=49.091250N%2013.468367E&amp;l=16"/>
    <hyperlink ref="M228" r:id="rId681" location="x=14.547300&amp;y=50.838617&amp;z=15&amp;q=50.838617N%2014.547300E&amp;l=16" display="http://www.mapy.cz/ - x=14.547300&amp;y=50.838617&amp;z=15&amp;q=50.838617N%2014.547300E&amp;l=16"/>
    <hyperlink ref="M230" r:id="rId682" location="x=14.120200&amp;y=48.925583&amp;z=15&amp;q=48.925583N%2014.120200E&amp;l=16" display="http://www.mapy.cz/ - x=14.120200&amp;y=48.925583&amp;z=15&amp;q=48.925583N%2014.120200E&amp;l=16"/>
    <hyperlink ref="M231" r:id="rId683" location="x=16.896017&amp;y=50.063067&amp;z=15&amp;q=50.063067N%2016.896017E&amp;l=16" display="http://www.mapy.cz/ - x=16.896017&amp;y=50.063067&amp;z=15&amp;q=50.063067N%2016.896017E&amp;l=16"/>
    <hyperlink ref="M232" r:id="rId684" location="x=18.124050&amp;y=49.280667&amp;z=15&amp;q=49.280667N%2018.124050E&amp;l=16" display="http://www.mapy.cz/ - x=18.124050&amp;y=49.280667&amp;z=15&amp;q=49.280667N%2018.124050E&amp;l=16"/>
    <hyperlink ref="M233" r:id="rId685" location="x=14.329467&amp;y=48.923800&amp;z=15&amp;q=48.923800N%2014.329467E&amp;l=16" display="http://www.mapy.cz/ - x=14.329467&amp;y=48.923800&amp;z=15&amp;q=48.923800N%2014.329467E&amp;l=16"/>
    <hyperlink ref="M234" r:id="rId686" location="x=14.116667&amp;y=49.123050&amp;z=15&amp;q=49.123050N%2014.116667E&amp;l=16" display="http://www.mapy.cz/ - x=14.116667&amp;y=49.123050&amp;z=15&amp;q=49.123050N%2014.116667E&amp;l=16"/>
    <hyperlink ref="M237" r:id="rId687" location="x=12.761133&amp;y=49.599450&amp;z=15&amp;q=49.599450N%2012.761133E&amp;l=16" display="http://www.mapy.cz/ - x=12.761133&amp;y=49.599450&amp;z=15&amp;q=49.599450N%2012.761133E&amp;l=16"/>
    <hyperlink ref="M238" r:id="rId688" location="x=15.557000&amp;y=50.562300&amp;z=15&amp;q=50.562300N%2015.557000E&amp;l=16" display="http://www.mapy.cz/ - x=15.557000&amp;y=50.562300&amp;z=15&amp;q=50.562300N%2015.557000E&amp;l=16"/>
    <hyperlink ref="M240" r:id="rId689" location="x=14.662900&amp;y=50.589367&amp;z=15&amp;q=50.589367N%2014.662900E&amp;l=16" display="http://www.mapy.cz/ - x=14.662900&amp;y=50.589367&amp;z=15&amp;q=50.589367N%2014.662900E&amp;l=16"/>
    <hyperlink ref="M242" r:id="rId690" location="x=13.6178000&amp;y=49.0406000&amp;z=15&amp;q=49.0406000N%2013.6178000E&amp;l=16" display="http://www.mapy.cz/#x=13.6178000&amp;y=49.0406000&amp;z=15&amp;q=49.0406000N%2013.6178000E&amp;l=16"/>
    <hyperlink ref="M245" r:id="rId691" location="x=13.912833&amp;y=50.512450&amp;z=15&amp;q=50.512450N%2013.912833E&amp;l=16" display="http://www.mapy.cz/ - x=13.912833&amp;y=50.512450&amp;z=15&amp;q=50.512450N%2013.912833E&amp;l=16"/>
    <hyperlink ref="M241" r:id="rId692" location="x=13.448600&amp;y=48.964533&amp;z=15&amp;q=48.964533N%2013.448600E&amp;l=16" display="http://www.mapy.cz/ - x=13.448600&amp;y=48.964533&amp;z=15&amp;q=48.964533N%2013.448600E&amp;l=16"/>
    <hyperlink ref="M413" r:id="rId693" location="x=13.756900&amp;y=48.925033&amp;z=15&amp;q=48.925033N%2013.756900E&amp;l=16" display="http://www.mapy.cz/ - x=13.756900&amp;y=48.925033&amp;z=15&amp;q=48.925033N%2013.756900E&amp;l=16"/>
    <hyperlink ref="M246" r:id="rId694" location="x=13.078150&amp;y=50.319350&amp;z=15&amp;q=50.319350N%2013.078150E&amp;l=16" display="http://www.mapy.cz/ - x=13.078150&amp;y=50.319350&amp;z=15&amp;q=50.319350N%2013.078150E&amp;l=16"/>
    <hyperlink ref="M247" r:id="rId695" location="x=12.882567&amp;y=49.373533&amp;z=15&amp;q=49.373533N%2012.882567E&amp;l=16" display="http://www.mapy.cz/ - x=12.882567&amp;y=49.373533&amp;z=15&amp;q=49.373533N%2012.882567E&amp;l=16"/>
    <hyperlink ref="M250" r:id="rId696" location="x=13.977650&amp;y=50.506867&amp;z=15&amp;q=50.506867N%2013.977650E&amp;l=16" display="http://www.mapy.cz/ - x=13.977650&amp;y=50.506867&amp;z=15&amp;q=50.506867N%2013.977650E&amp;l=16"/>
    <hyperlink ref="M260" r:id="rId697" location="x=18.075883&amp;y=49.610367&amp;z=15&amp;q=49.610367N%2018.075883E&amp;l=16" display="http://www.mapy.cz/ - x=18.075883&amp;y=49.610367&amp;z=15&amp;q=49.610367N%2018.075883E&amp;l=16"/>
    <hyperlink ref="M254" r:id="rId698" location="x=14.762800&amp;y=50.695183&amp;z=15&amp;q=50.695183N%2014.762800E&amp;l=16" display="http://www.mapy.cz/ - x=14.762800&amp;y=50.695183&amp;z=15&amp;q=50.695183N%2014.762800E&amp;l=16"/>
    <hyperlink ref="M251" r:id="rId699" location="x=17.2356000&amp;y=50.0627000&amp;z=15&amp;q=50.0627000N%2017.2356000E&amp;l=16" display="http://www.mapy.cz/#x=17.2356000&amp;y=50.0627000&amp;z=15&amp;q=50.0627000N%2017.2356000E&amp;l=16"/>
    <hyperlink ref="M248" r:id="rId700" location="x=14.096383&amp;y=49.169200&amp;z=15&amp;q=49.169200N%2014.096383E&amp;l=16" display="http://www.mapy.cz/ - x=14.096383&amp;y=49.169200&amp;z=15&amp;q=49.169200N%2014.096383E&amp;l=16"/>
    <hyperlink ref="M253" r:id="rId701" location="x=15.445883&amp;y=50.493317&amp;z=15&amp;q=50.493317N%2015.445883E&amp;l=16" display="http://www.mapy.cz/ - x=15.445883&amp;y=50.493317&amp;z=15&amp;q=50.493317N%2015.445883E&amp;l=16"/>
    <hyperlink ref="M255" r:id="rId702" location="x=16.551633&amp;y=49.273800&amp;z=15&amp;q=49.273800N%2016.551633E&amp;l=16" display="http://www.mapy.cz/ - x=16.551633&amp;y=49.273800&amp;z=15&amp;q=49.273800N%2016.551633E&amp;l=16"/>
    <hyperlink ref="M256" r:id="rId703" location="x=17.310867&amp;y=50.108850&amp;z=15&amp;q=50.108850N%2017.310867E&amp;l=16" display="http://www.mapy.cz/ - x=17.310867&amp;y=50.108850&amp;z=15&amp;q=50.108850N%2017.310867E&amp;l=16"/>
    <hyperlink ref="M257" r:id="rId704" location="x=18.588700&amp;y=49.568250&amp;z=15&amp;q=49.568250N%2018.588700E&amp;l=16" display="http://www.mapy.cz/ - x=18.588700&amp;y=49.568250&amp;z=15&amp;q=49.568250N%2018.588700E&amp;l=16"/>
    <hyperlink ref="M261" r:id="rId705" location="x=13.936983&amp;y=48.879033&amp;z=15&amp;q=48.879033N%2013.936983E&amp;l=16" display="http://www.mapy.cz/ - x=13.936983&amp;y=48.879033&amp;z=15&amp;q=48.879033N%2013.936983E&amp;l=16"/>
    <hyperlink ref="M263" r:id="rId706" location="x=18.468750&amp;y=49.507700&amp;z=15&amp;q=49.507700N%2018.468750E&amp;l=16" display="http://www.mapy.cz/ - x=18.468750&amp;y=49.507700&amp;z=15&amp;q=49.507700N%2018.468750E&amp;l=16"/>
    <hyperlink ref="M264" r:id="rId707" location="x=13.002233&amp;y=50.014167&amp;z=15&amp;q=50.014167N%2013.002233E&amp;l=16" display="http://www.mapy.cz/ - x=13.002233&amp;y=50.014167&amp;z=15&amp;q=50.014167N%2013.002233E&amp;l=16"/>
    <hyperlink ref="M227" r:id="rId708" location="x=15.320017&amp;y=49.638417&amp;z=15&amp;q=49.638417N%2015.320017E&amp;l=16" display="http://www.mapy.cz/ - x=15.320017&amp;y=49.638417&amp;z=15&amp;q=49.638417N%2015.320017E&amp;l=16"/>
    <hyperlink ref="M265" r:id="rId709" location="x=13.549300&amp;y=49.414500&amp;z=15&amp;q=49.414500N%2013.549300E&amp;l=16" display="http://www.mapy.cz/ - x=13.549300&amp;y=49.414500&amp;z=15&amp;q=49.414500N%2013.549300E&amp;l=16"/>
    <hyperlink ref="M266" r:id="rId710" location="x=14.845433&amp;y=48.779983&amp;z=15&amp;q=48.779983N%2014.845433E&amp;l=16" display="http://www.mapy.cz/ - x=14.845433&amp;y=48.779983&amp;z=15&amp;q=48.779983N%2014.845433E&amp;l=16"/>
    <hyperlink ref="M267" r:id="rId711" location="x=17.768517&amp;y=49.376583&amp;z=15&amp;q=49.376583N%2017.768517E&amp;l=16" display="http://www.mapy.cz/ - x=17.768517&amp;y=49.376583&amp;z=15&amp;q=49.376583N%2017.768517E&amp;l=16"/>
    <hyperlink ref="M268" r:id="rId712" location="x=15.003667&amp;y=49.535783&amp;z=15&amp;q=49.535783N%2015.003667E&amp;l=16" display="http://www.mapy.cz/ - x=15.003667&amp;y=49.535783&amp;z=15&amp;q=49.535783N%2015.003667E&amp;l=16"/>
    <hyperlink ref="M269" r:id="rId713" location="x=16.907833&amp;y=48.927467&amp;z=15&amp;q=48.927467N%2016.907833E&amp;l=16" display="http://www.mapy.cz/ - x=16.907833&amp;y=48.927467&amp;z=15&amp;q=48.927467N%2016.907833E&amp;l=16"/>
    <hyperlink ref="M272" r:id="rId714" location="x=14.263267&amp;y=48.632433&amp;z=15&amp;q=48.632433N%2014.263267E&amp;l=16" display="http://www.mapy.cz/ - x=14.263267&amp;y=48.632433&amp;z=15&amp;q=48.632433N%2014.263267E&amp;l=16"/>
    <hyperlink ref="M274" r:id="rId715" location="x=12.439967&amp;y=50.323200&amp;z=15&amp;q=50.323200N%2012.439967E&amp;l=16" display="http://www.mapy.cz/ - x=12.439967&amp;y=50.323200&amp;z=15&amp;q=50.323200N%2012.439967E&amp;l=16"/>
    <hyperlink ref="M342" r:id="rId716" location="x=15.185833&amp;y=49.087883&amp;z=15&amp;q=49.087883N%2015.185833E&amp;l=16" display="http://www.mapy.cz/ - x=15.185833&amp;y=49.087883&amp;z=15&amp;q=49.087883N%2015.185833E&amp;l=16"/>
    <hyperlink ref="M275" r:id="rId717" location="x=18.132433&amp;y=49.194750&amp;z=15&amp;q=49.194750N%2018.132433E&amp;l=16" display="http://www.mapy.cz/ - x=18.132433&amp;y=49.194750&amp;z=15&amp;q=49.194750N%2018.132433E&amp;l=16"/>
    <hyperlink ref="M276" r:id="rId718" location="x=13.374583&amp;y=49.641633&amp;z=15&amp;q=49.641633N%2013.374583E&amp;l=16" display="http://www.mapy.cz/ - x=13.374583&amp;y=49.641633&amp;z=15&amp;q=49.641633N%2013.374583E&amp;l=16"/>
    <hyperlink ref="M279" r:id="rId719" location="x=13.469200&amp;y=49.193300&amp;z=15&amp;q=49.193300N%2013.469200E&amp;l=16" display="http://www.mapy.cz/ - x=13.469200&amp;y=49.193300&amp;z=15&amp;q=49.193300N%2013.469200E&amp;l=16"/>
    <hyperlink ref="M280" r:id="rId720" location="x=16.973067&amp;y=49.870983&amp;z=15&amp;q=49.870983N%2016.973067E&amp;l=16" display="http://www.mapy.cz/ - x=16.973067&amp;y=49.870983&amp;z=15&amp;q=49.870983N%2016.973067E&amp;l=16"/>
    <hyperlink ref="M281" r:id="rId721" location="x=17.729200&amp;y=49.149567&amp;z=15&amp;q=49.149567N%2017.729200E&amp;l=16" display="http://www.mapy.cz/ - x=17.729200&amp;y=49.149567&amp;z=15&amp;q=49.149567N%2017.729200E&amp;l=16"/>
    <hyperlink ref="M282" r:id="rId722" location="x=16.596633&amp;y=50.078067&amp;z=15&amp;q=50.078067N%2016.596633E&amp;l=16" display="http://www.mapy.cz/ - x=16.596633&amp;y=50.078067&amp;z=15&amp;q=50.078067N%2016.596633E&amp;l=16"/>
    <hyperlink ref="M283" r:id="rId723" location="x=17.938633&amp;y=49.269933&amp;z=15&amp;q=49.269933N%2017.938633E&amp;l=16" display="http://www.mapy.cz/ - x=17.938633&amp;y=49.269933&amp;z=15&amp;q=49.269933N%2017.938633E&amp;l=16"/>
    <hyperlink ref="M284" r:id="rId724" location="x=14.178300&amp;y=50.647433&amp;z=15&amp;q=50.647433N%2014.178300E&amp;l=16" display="http://www.mapy.cz/ - x=14.178300&amp;y=50.647433&amp;z=15&amp;q=50.647433N%2014.178300E&amp;l=16"/>
    <hyperlink ref="M285" r:id="rId725" location="x=14.677683&amp;y=50.729033&amp;z=15&amp;q=50.729033N%2014.677683E&amp;l=16" display="http://www.mapy.cz/ - x=14.677683&amp;y=50.729033&amp;z=15&amp;q=50.729033N%2014.677683E&amp;l=16"/>
    <hyperlink ref="M286" r:id="rId726" location="x=16.206967&amp;y=50.560833&amp;z=15&amp;q=50.560833N%2016.206967E&amp;l=16" display="http://www.mapy.cz/ - x=16.206967&amp;y=50.560833&amp;z=15&amp;q=50.560833N%2016.206967E&amp;l=16"/>
    <hyperlink ref="M287" r:id="rId727" location="x=13.657850&amp;y=49.738467&amp;z=15&amp;q=49.738467N%2013.657850E&amp;l=16" display="http://www.mapy.cz/ - x=13.657850&amp;y=49.738467&amp;z=15&amp;q=49.738467N%2013.657850E&amp;l=16"/>
    <hyperlink ref="M249" r:id="rId728" location="x=14.433633&amp;y=50.791467&amp;z=15&amp;q=50.791467N%2014.433633E&amp;l=16" display="http://www.mapy.cz/ - x=14.433633&amp;y=50.791467&amp;z=15&amp;q=50.791467N%2014.433633E&amp;l=16"/>
    <hyperlink ref="M290" r:id="rId729" location="x=16.361067&amp;y=49.418200&amp;z=15&amp;q=49.418200N%2016.361067E&amp;l=16" display="http://www.mapy.cz/ - x=16.361067&amp;y=49.418200&amp;z=15&amp;q=49.418200N%2016.361067E&amp;l=16"/>
    <hyperlink ref="M291" r:id="rId730" location="x=14.971400&amp;y=50.795883&amp;z=15&amp;q=50.795883N%2014.971400E&amp;l=16" display="http://www.mapy.cz/ - x=14.971400&amp;y=50.795883&amp;z=15&amp;q=50.795883N%2014.971400E&amp;l=16"/>
    <hyperlink ref="M292" r:id="rId731" location="x=16.447567&amp;y=49.212133&amp;z=15&amp;q=49.212133N%2016.447567E&amp;l=16" display="http://www.mapy.cz/ - x=16.447567&amp;y=49.212133&amp;z=15&amp;q=49.212133N%2016.447567E&amp;l=16"/>
    <hyperlink ref="M293" r:id="rId732" location="x=13.579967&amp;y=48.975817&amp;z=15&amp;q=48.975817N%2013.579967E&amp;l=16" display="http://www.mapy.cz/ - x=13.579967&amp;y=48.975817&amp;z=15&amp;q=48.975817N%2013.579967E&amp;l=16"/>
    <hyperlink ref="M298" r:id="rId733" location="x=16.905967&amp;y=49.987483&amp;z=15&amp;q=49.987483N%2016.905967E&amp;l=16" display="http://www.mapy.cz/ - x=16.905967&amp;y=49.987483&amp;z=15&amp;q=49.987483N%2016.905967E&amp;l=16"/>
    <hyperlink ref="M299" r:id="rId734" location="x=16.401233&amp;y=50.079183&amp;z=15&amp;q=50.079183N%2016.401233E&amp;l=16" display="http://www.mapy.cz/ - x=16.401233&amp;y=50.079183&amp;z=15&amp;q=50.079183N%2016.401233E&amp;l=16"/>
    <hyperlink ref="M300" r:id="rId735" location="x=16.660033&amp;y=49.830383&amp;z=15&amp;q=49.830383N%2016.660033E&amp;l=16" display="http://www.mapy.cz/ - x=16.660033&amp;y=49.830383&amp;z=15&amp;q=49.830383N%2016.660033E&amp;l=16"/>
    <hyperlink ref="M301" r:id="rId736" location="x=17.636283&amp;y=49.260467&amp;z=15&amp;q=49.260467N%2017.636283E&amp;l=16" display="http://www.mapy.cz/ - x=17.636283&amp;y=49.260467&amp;z=15&amp;q=49.260467N%2017.636283E&amp;l=16"/>
    <hyperlink ref="M302" r:id="rId737" location="x=18.547933&amp;y=49.467833&amp;z=15&amp;q=49.467833N%2018.547933E&amp;l=16" display="http://www.mapy.cz/ - x=18.547933&amp;y=49.467833&amp;z=15&amp;q=49.467833N%2018.547933E&amp;l=16"/>
    <hyperlink ref="M303" r:id="rId738" location="x=15.205250&amp;y=50.632167&amp;z=15&amp;q=50.632167N%2015.205250E&amp;l=16" display="http://www.mapy.cz/ - x=15.205250&amp;y=50.632167&amp;z=15&amp;q=50.632167N%2015.205250E&amp;l=16"/>
    <hyperlink ref="M305" r:id="rId739" location="x=15.847900&amp;y=49.450217&amp;z=15&amp;q=49.450217N%2015.847900E&amp;l=16" display="http://www.mapy.cz/ - x=15.847900&amp;y=49.450217&amp;z=15&amp;q=49.450217N%2015.847900E&amp;l=16"/>
    <hyperlink ref="M307" r:id="rId740" location="x=17.671050&amp;y=49.337467&amp;z=15&amp;q=49.337467N%2017.671050E&amp;l=16" display="http://www.mapy.cz/ - x=17.671050&amp;y=49.337467&amp;z=15&amp;q=49.337467N%2017.671050E&amp;l=16"/>
    <hyperlink ref="M308" r:id="rId741" location="x=13.081967&amp;y=49.253233&amp;z=15&amp;q=49.253233N%2013.081967E&amp;l=16" display="http://www.mapy.cz/ - x=13.081967&amp;y=49.253233&amp;z=15&amp;q=49.253233N%2013.081967E&amp;l=16"/>
    <hyperlink ref="M309" r:id="rId742" location="x=12.613817&amp;y=49.717367&amp;z=15&amp;q=49.717367N%2012.613817E&amp;l=16" display="http://www.mapy.cz/ - x=12.613817&amp;y=49.717367&amp;z=15&amp;q=49.717367N%2012.613817E&amp;l=16"/>
    <hyperlink ref="M310" r:id="rId743" location="x=18.283600&amp;y=49.446633&amp;z=15&amp;q=49.446633N%2018.283600E&amp;l=16" display="http://www.mapy.cz/ - x=18.283600&amp;y=49.446633&amp;z=15&amp;q=49.446633N%2018.283600E&amp;l=16"/>
    <hyperlink ref="M311" r:id="rId744" location="x=13.280883&amp;y=49.326750&amp;z=15&amp;q=49.326750N%2013.280883E&amp;l=16" display="http://www.mapy.cz/ - x=13.280883&amp;y=49.326750&amp;z=15&amp;q=49.326750N%2013.280883E&amp;l=16"/>
    <hyperlink ref="M312" r:id="rId745" location="x=16.122633&amp;y=50.199300&amp;z=15&amp;q=50.199300N%2016.122633E&amp;l=16" display="http://www.mapy.cz/ - x=16.122633&amp;y=50.199300&amp;z=15&amp;q=50.199300N%2016.122633E&amp;l=16"/>
    <hyperlink ref="M313" r:id="rId746" location="x=13.464633&amp;y=50.570650&amp;z=15&amp;q=50.570650N%2013.464633E&amp;l=16" display="http://www.mapy.cz/ - x=13.464633&amp;y=50.570650&amp;z=15&amp;q=50.570650N%2013.464633E&amp;l=16"/>
    <hyperlink ref="M314" r:id="rId747" location="x=16.989167&amp;y=50.059500&amp;z=15&amp;q=50.059500N%2016.989167E&amp;l=16" display="http://www.mapy.cz/ - x=16.989167&amp;y=50.059500&amp;z=15&amp;q=50.059500N%2016.989167E&amp;l=16"/>
    <hyperlink ref="M316" r:id="rId748" location="x=15.438683&amp;y=50.607733&amp;z=15&amp;q=50.607733N%2015.438683E&amp;l=16" display="http://www.mapy.cz/ - x=15.438683&amp;y=50.607733&amp;z=15&amp;q=50.607733N%2015.438683E&amp;l=16"/>
    <hyperlink ref="M317" r:id="rId749" location="x=13.130033&amp;y=49.482033&amp;z=15&amp;q=49.482033N%2013.130033E&amp;l=16" display="http://www.mapy.cz/ - x=13.130033&amp;y=49.482033&amp;z=15&amp;q=49.482033N%2013.130033E&amp;l=16"/>
    <hyperlink ref="M318" r:id="rId750" location="x=14.447500&amp;y=50.716117&amp;z=15&amp;q=50.716117N%2014.447500E&amp;l=16" display="http://www.mapy.cz/ - x=14.447500&amp;y=50.716117&amp;z=15&amp;q=50.716117N%2014.447500E&amp;l=16"/>
    <hyperlink ref="M319" r:id="rId751" location="x=17.101617&amp;y=50.231300&amp;z=15&amp;q=50.231300N%2017.101617E&amp;l=16" display="http://www.mapy.cz/ - x=17.101617&amp;y=50.231300&amp;z=15&amp;q=50.231300N%2017.101617E&amp;l=16"/>
    <hyperlink ref="M320" r:id="rId752" location="x=13.393600&amp;y=49.338433&amp;z=15&amp;q=49.338433N%2013.393600E&amp;l=16" display="http://www.mapy.cz/ - x=13.393600&amp;y=49.338433&amp;z=15&amp;q=49.338433N%2013.393600E&amp;l=16"/>
    <hyperlink ref="M321" r:id="rId753" location="x=13.213283&amp;y=49.458850&amp;z=15&amp;q=49.458850N%2013.213283E&amp;l=16" display="http://www.mapy.cz/ - x=13.213283&amp;y=49.458850&amp;z=15&amp;q=49.458850N%2013.213283E&amp;l=16"/>
    <hyperlink ref="M323" r:id="rId754" location="x=13.582333&amp;y=49.271633&amp;z=15&amp;q=49.271633N%2013.582333E&amp;l=16" display="http://www.mapy.cz/ - x=13.582333&amp;y=49.271633&amp;z=15&amp;q=49.271633N%2013.582333E&amp;l=16"/>
    <hyperlink ref="M324" r:id="rId755" location="x=13.653867&amp;y=49.510450&amp;z=15&amp;q=49.510450N%2013.653867E&amp;l=16" display="http://www.mapy.cz/ - x=13.653867&amp;y=49.510450&amp;z=15&amp;q=49.510450N%2013.653867E&amp;l=16"/>
    <hyperlink ref="M327" r:id="rId756" location="x=14.684533&amp;y=50.836367&amp;z=15&amp;q=50.836367N%2014.684533E&amp;l=16" display="http://www.mapy.cz/ - x=14.684533&amp;y=50.836367&amp;z=15&amp;q=50.836367N%2014.684533E&amp;l=16"/>
    <hyperlink ref="M328" r:id="rId757" location="x=16.662467&amp;y=49.673467&amp;z=15&amp;q=49.673467N%2016.662467E&amp;l=16" display="http://www.mapy.cz/ - x=16.662467&amp;y=49.673467&amp;z=15&amp;q=49.673467N%2016.662467E&amp;l=16"/>
    <hyperlink ref="M329" r:id="rId758" location="x=17.550700&amp;y=48.890783&amp;z=15&amp;q=48.890783N%2017.550700E&amp;l=16" display="http://www.mapy.cz/ - x=17.550700&amp;y=48.890783&amp;z=15&amp;q=48.890783N%2017.550700E&amp;l=16"/>
    <hyperlink ref="M330" r:id="rId759" location="x=17.209600&amp;y=49.216917&amp;z=15&amp;q=49.216917N%2017.209600E&amp;l=16" display="http://www.mapy.cz/ - x=17.209600&amp;y=49.216917&amp;z=15&amp;q=49.216917N%2017.209600E&amp;l=16"/>
    <hyperlink ref="M331" r:id="rId760" location="x=13.972700&amp;y=48.996200&amp;z=15&amp;q=48.996200N%2013.972700E&amp;l=16" display="http://www.mapy.cz/ - x=13.972700&amp;y=48.996200&amp;z=15&amp;q=48.996200N%2013.972700E&amp;l=16"/>
    <hyperlink ref="M332" r:id="rId761" location="x=13.550650&amp;y=49.532183&amp;z=15&amp;q=49.532183N%2013.550650E&amp;l=16" display="http://www.mapy.cz/ - x=13.550650&amp;y=49.532183&amp;z=15&amp;q=49.532183N%2013.550650E&amp;l=16"/>
    <hyperlink ref="M333" r:id="rId762" location="x=15.364783&amp;y=49.682383&amp;z=15&amp;q=49.682383N%2015.364783E&amp;l=16" display="http://www.mapy.cz/ - x=15.364783&amp;y=49.682383&amp;z=15&amp;q=49.682383N%2015.364783E&amp;l=16"/>
    <hyperlink ref="M336" r:id="rId763" location="x=16.637567&amp;y=48.840633&amp;z=15&amp;q=48.840633N%2016.637567E&amp;l=16" display="http://www.mapy.cz/ - x=16.637567&amp;y=48.840633&amp;z=15&amp;q=48.840633N%2016.637567E&amp;l=16"/>
    <hyperlink ref="M337" r:id="rId764" location="x=13.820883&amp;y=50.620950&amp;z=15&amp;q=50.620950N%2013.820883E&amp;l=16" display="http://www.mapy.cz/ - x=13.820883&amp;y=50.620950&amp;z=15&amp;q=50.620950N%2013.820883E&amp;l=16"/>
    <hyperlink ref="M338" r:id="rId765" location="x=18.313000&amp;y=49.584667&amp;z=15&amp;q=49.584667N%2018.313000E&amp;l=16" display="http://www.mapy.cz/ - x=18.313000&amp;y=49.584667&amp;z=15&amp;q=49.584667N%2018.313000E&amp;l=16"/>
    <hyperlink ref="M340" r:id="rId766" location="x=13.212083&amp;y=49.280200&amp;z=15&amp;q=49.280200N%2013.212083E&amp;l=16" display="http://www.mapy.cz/ - x=13.212083&amp;y=49.280200&amp;z=15&amp;q=49.280200N%2013.212083E&amp;l=16"/>
    <hyperlink ref="M341" r:id="rId767" location="x=17.224850&amp;y=50.287033&amp;z=15&amp;q=50.287033N%2017.224850E&amp;l=16" display="http://www.mapy.cz/ - x=17.224850&amp;y=50.287033&amp;z=15&amp;q=50.287033N%2017.224850E&amp;l=16"/>
    <hyperlink ref="M343" r:id="rId768" location="x=13.063017&amp;y=49.302300&amp;z=15&amp;q=49.302300N%2013.063017E&amp;l=16" display="http://www.mapy.cz/ - x=13.063017&amp;y=49.302300&amp;z=15&amp;q=49.302300N%2013.063017E&amp;l=16"/>
    <hyperlink ref="M344" r:id="rId769" location="x=12.682367&amp;y=49.558367&amp;z=15&amp;q=49.558367N%2012.682367E&amp;l=16" display="http://www.mapy.cz/ - x=12.682367&amp;y=49.558367&amp;z=15&amp;q=49.558367N%2012.682367E&amp;l=16"/>
    <hyperlink ref="M345" r:id="rId770" location="x=18.343433&amp;y=49.619583&amp;z=15&amp;q=49.619583N%2018.343433E&amp;l=16" display="http://www.mapy.cz/ - x=18.343433&amp;y=49.619583&amp;z=15&amp;q=49.619583N%2018.343433E&amp;l=16"/>
    <hyperlink ref="M346" r:id="rId771" location="x=14.366433&amp;y=50.875583&amp;z=15&amp;q=50.875583N%2014.366433E&amp;l=16" display="http://www.mapy.cz/ - x=14.366433&amp;y=50.875583&amp;z=15&amp;q=50.875583N%2014.366433E&amp;l=16"/>
    <hyperlink ref="M347" r:id="rId772" location="x=16.431833&amp;y=49.303767&amp;z=15&amp;q=49.303767N%2016.431833E&amp;l=16" display="http://www.mapy.cz/ - x=16.431833&amp;y=49.303767&amp;z=15&amp;q=49.303767N%2016.431833E&amp;l=16"/>
    <hyperlink ref="M350" r:id="rId773" location="x=18.096183&amp;y=49.333300&amp;z=15&amp;q=49.333300N%2018.096183E&amp;l=16" display="http://www.mapy.cz/ - x=18.096183&amp;y=49.333300&amp;z=15&amp;q=49.333300N%2018.096183E&amp;l=16"/>
    <hyperlink ref="M351" r:id="rId774" location="x=13.341700&amp;y=49.317033&amp;z=15&amp;q=49.317033N%2013.341700E&amp;l=16" display="http://www.mapy.cz/ - x=13.341700&amp;y=49.317033&amp;z=15&amp;q=49.317033N%2013.341700E&amp;l=16"/>
    <hyperlink ref="M353" r:id="rId775" location="x=14.135700&amp;y=50.689817&amp;z=15&amp;q=50.689817N%2014.135700E&amp;l=16" display="http://www.mapy.cz/ - x=14.135700&amp;y=50.689817&amp;z=15&amp;q=50.689817N%2014.135700E&amp;l=16"/>
    <hyperlink ref="M354" r:id="rId776" location="x=14.371817&amp;y=50.816450&amp;z=15&amp;q=50.816450N%2014.371817E&amp;l=16" display="http://www.mapy.cz/ - x=14.371817&amp;y=50.816450&amp;z=15&amp;q=50.816450N%2014.371817E&amp;l=16"/>
    <hyperlink ref="M355" r:id="rId777" location="x=16.417083&amp;y=49.124050&amp;z=15&amp;q=49.124050N%2016.417083E&amp;l=16" display="http://www.mapy.cz/ - x=16.417083&amp;y=49.124050&amp;z=15&amp;q=49.124050N%2016.417083E&amp;l=16"/>
    <hyperlink ref="M356" r:id="rId778" location="x=15.320550&amp;y=50.466033&amp;z=15&amp;q=50.466033N%2015.320550E&amp;l=16" display="http://www.mapy.cz/ - x=15.320550&amp;y=50.466033&amp;z=15&amp;q=50.466033N%2015.320550E&amp;l=16"/>
    <hyperlink ref="M357" r:id="rId779" location="x=16.389800&amp;y=49.056800&amp;z=15&amp;q=49.056800N%2016.389800E&amp;l=16" display="http://www.mapy.cz/ - x=16.389800&amp;y=49.056800&amp;z=15&amp;q=49.056800N%2016.389800E&amp;l=16"/>
    <hyperlink ref="M358" r:id="rId780" location="x=16.604083&amp;y=50.111817&amp;z=15&amp;q=50.111817N%2016.604083E&amp;l=16" display="http://www.mapy.cz/ - x=16.604083&amp;y=50.111817&amp;z=15&amp;q=50.111817N%2016.604083E&amp;l=16"/>
    <hyperlink ref="M352" r:id="rId781" location="x=14.184800&amp;y=50.611500&amp;z=15&amp;q=50.611500N%2014.184800E&amp;l=16" display="http://www.mapy.cz/ - x=14.184800&amp;y=50.611500&amp;z=15&amp;q=50.611500N%2014.184800E&amp;l=16"/>
    <hyperlink ref="M360" r:id="rId782" location="x=17.112100&amp;y=50.310317&amp;z=15&amp;q=50.310317N%2017.112100E&amp;l=16" display="http://www.mapy.cz/ - x=17.112100&amp;y=50.310317&amp;z=15&amp;q=50.310317N%2017.112100E&amp;l=16"/>
    <hyperlink ref="M361" r:id="rId783" location="x=14.158367&amp;y=50.754683&amp;z=15&amp;q=50.754683N%2014.158367E&amp;l=16" display="http://www.mapy.cz/ - x=14.158367&amp;y=50.754683&amp;z=15&amp;q=50.754683N%2014.158367E&amp;l=16"/>
    <hyperlink ref="M362" r:id="rId784" location="x=14.033983&amp;y=49.967517&amp;z=15&amp;q=49.967517N%2014.033983E&amp;l=16" display="http://www.mapy.cz/ - x=14.033983&amp;y=49.967517&amp;z=15&amp;q=49.967517N%2014.033983E&amp;l=16"/>
    <hyperlink ref="M363" r:id="rId785" location="x=17.061783&amp;y=49.548300&amp;z=15&amp;q=49.548300N%2017.061783E&amp;l=16" display="http://www.mapy.cz/ - x=17.061783&amp;y=49.548300&amp;z=15&amp;q=49.548300N%2017.061783E&amp;l=16"/>
    <hyperlink ref="M364" r:id="rId786" location="x=18.656667&amp;y=49.601217&amp;z=15&amp;q=49.601217N%2018.656667E&amp;l=16" display="http://www.mapy.cz/ - x=18.656667&amp;y=49.601217&amp;z=15&amp;q=49.601217N%2018.656667E&amp;l=16"/>
    <hyperlink ref="M366" r:id="rId787" location="x=16.157400&amp;y=49.369433&amp;z=15&amp;q=49.369433N%2016.157400E&amp;l=16" display="http://www.mapy.cz/ - x=16.157400&amp;y=49.369433&amp;z=15&amp;q=49.369433N%2016.157400E&amp;l=16"/>
    <hyperlink ref="M334" r:id="rId788" location="x=13.146733&amp;y=50.372683&amp;z=15&amp;q=50.372683N%2013.146733E&amp;l=16" display="http://www.mapy.cz/ - x=13.146733&amp;y=50.372683&amp;z=15&amp;q=50.372683N%2013.146733E&amp;l=16"/>
    <hyperlink ref="M368" r:id="rId789" location="x=14.955500&amp;y=50.454583&amp;z=15&amp;q=50.454583N%2014.955500E&amp;l=16" display="http://www.mapy.cz/ - x=14.955500&amp;y=50.454583&amp;z=15&amp;q=50.454583N%2014.955500E&amp;l=16"/>
    <hyperlink ref="M348" r:id="rId790" location="x=13.893917&amp;y=49.060667&amp;z=15&amp;q=49.060667N%2013.893917E&amp;l=16" display="http://www.mapy.cz/ - x=13.893917&amp;y=49.060667&amp;z=15&amp;q=49.060667N%2013.893917E&amp;l=16"/>
    <hyperlink ref="M369" r:id="rId791" location="x=17.136033&amp;y=50.144250&amp;z=15&amp;q=50.144250N%2017.136033E&amp;l=16" display="http://www.mapy.cz/ - x=17.136033&amp;y=50.144250&amp;z=15&amp;q=50.144250N%2017.136033E&amp;l=16"/>
    <hyperlink ref="M371" r:id="rId792" location="x=14.606767&amp;y=50.535450&amp;z=15&amp;q=50.535450N%2014.606767E&amp;l=16" display="http://www.mapy.cz/ - x=14.606767&amp;y=50.535450&amp;z=15&amp;q=50.535450N%2014.606767E&amp;l=16"/>
    <hyperlink ref="M372" r:id="rId793" location="x=13.667900&amp;y=50.519783&amp;z=15&amp;q=50.519783N%2013.667900E&amp;l=16" display="http://www.mapy.cz/ - x=13.667900&amp;y=50.519783&amp;z=15&amp;q=50.519783N%2013.667900E&amp;l=16"/>
    <hyperlink ref="M374" r:id="rId794" location="x=18.124950&amp;y=49.520033&amp;z=15&amp;q=49.520033N%2018.124950E&amp;l=16" display="http://www.mapy.cz/ - x=18.124950&amp;y=49.520033&amp;z=15&amp;q=49.520033N%2018.124950E&amp;l=16"/>
    <hyperlink ref="M377" r:id="rId795" location="x=13.849417&amp;y=49.992750&amp;z=15&amp;q=49.992750N%2013.849417E&amp;l=16" display="http://www.mapy.cz/ - x=13.849417&amp;y=49.992750&amp;z=15&amp;q=49.992750N%2013.849417E&amp;l=16"/>
    <hyperlink ref="M378" r:id="rId796" location="x=14.139033&amp;y=50.759483&amp;z=15&amp;q=50.759483N%2014.139033E&amp;l=16" display="http://www.mapy.cz/ - x=14.139033&amp;y=50.759483&amp;z=15&amp;q=50.759483N%2014.139033E&amp;l=16"/>
    <hyperlink ref="M379" r:id="rId797" location="x=14.360383&amp;y=49.716583&amp;z=15&amp;q=49.716583N%2014.360383E&amp;l=16" display="http://www.mapy.cz/ - x=14.360383&amp;y=49.716583&amp;z=15&amp;q=49.716583N%2014.360383E&amp;l=16"/>
    <hyperlink ref="M380" r:id="rId798" location="x=16.950700&amp;y=49.893933&amp;z=15&amp;q=49.893933N%2016.950700E&amp;l=16" display="http://www.mapy.cz/ - x=16.950700&amp;y=49.893933&amp;z=15&amp;q=49.893933N%2016.950700E&amp;l=16"/>
    <hyperlink ref="M382" r:id="rId799" location="x=18.5981833&amp;y=49.5095000&amp;z=15&amp;q=49.5095000N%2018.5981833E&amp;l=16" display="http://www.mapy.cz/#x=18.5981833&amp;y=49.5095000&amp;z=15&amp;q=49.5095000N%2018.5981833E&amp;l=16"/>
    <hyperlink ref="M384" r:id="rId800" location="x=14.346000&amp;y=48.604217&amp;z=15&amp;q=48.604217N%2014.346000E&amp;l=16" display="http://www.mapy.cz/ - x=14.346000&amp;y=48.604217&amp;z=15&amp;q=48.604217N%2014.346000E&amp;l=16"/>
    <hyperlink ref="M385" r:id="rId801" location="x=17.868017&amp;y=48.997450&amp;z=15&amp;q=48.997450N%2017.868017E&amp;l=16" display="http://www.mapy.cz/ - x=17.868017&amp;y=48.997450&amp;z=15&amp;q=48.997450N%2017.868017E&amp;l=16"/>
    <hyperlink ref="M386" r:id="rId802" location="x=16.670233&amp;y=49.728017&amp;z=15&amp;q=49.728017N%2016.670233E&amp;l=16" display="http://www.mapy.cz/ - x=16.670233&amp;y=49.728017&amp;z=15&amp;q=49.728017N%2016.670233E&amp;l=16"/>
    <hyperlink ref="M387" r:id="rId803" location="x=12.714017&amp;y=49.472150&amp;z=15&amp;q=49.472150N%2012.714017E&amp;l=16" display="http://www.mapy.cz/ - x=12.714017&amp;y=49.472150&amp;z=15&amp;q=49.472150N%2012.714017E&amp;l=16"/>
    <hyperlink ref="M389" r:id="rId804" location="x=13.176550&amp;y=50.363933&amp;z=15&amp;q=50.363933N%2013.176550E&amp;l=16" display="http://www.mapy.cz/ - x=13.176550&amp;y=50.363933&amp;z=15&amp;q=50.363933N%2013.176550E&amp;l=16"/>
    <hyperlink ref="M390" r:id="rId805" location="x=13.903183&amp;y=50.493050&amp;z=15&amp;q=50.493050N%2013.903183E&amp;l=16" display="http://www.mapy.cz/ - x=13.903183&amp;y=50.493050&amp;z=15&amp;q=50.493050N%2013.903183E&amp;l=16"/>
    <hyperlink ref="M391" r:id="rId806" location="x=13.340950&amp;y=50.087083&amp;z=15&amp;q=50.087083N%2013.340950E&amp;l=16" display="http://www.mapy.cz/ - x=13.340950&amp;y=50.087083&amp;z=15&amp;q=50.087083N%2013.340950E&amp;l=16"/>
    <hyperlink ref="M392" r:id="rId807" location="x=14.476867&amp;y=50.801000&amp;z=15&amp;q=50.801000N%2014.476867E&amp;l=16" display="http://www.mapy.cz/ - x=14.476867&amp;y=50.801000&amp;z=15&amp;q=50.801000N%2014.476867E&amp;l=16"/>
    <hyperlink ref="M393" r:id="rId808" location="x=17.288617&amp;y=49.103800&amp;z=15&amp;q=49.103800N%2017.288617E&amp;l=16" display="http://www.mapy.cz/ - x=17.288617&amp;y=49.103800&amp;z=15&amp;q=49.103800N%2017.288617E&amp;l=16"/>
    <hyperlink ref="M394" r:id="rId809" location="x=18.2230833&amp;y=49.4915833&amp;z=15&amp;q=49.4915833N%2018.2230833E&amp;l=16" display="http://www.mapy.cz/#x=18.2230833&amp;y=49.4915833&amp;z=15&amp;q=49.4915833N%2018.2230833E&amp;l=16"/>
    <hyperlink ref="M397" r:id="rId810" location="x=13.150233&amp;y=50.316683&amp;z=15&amp;q=50.316683N%2013.150233E&amp;l=16" display="http://www.mapy.cz/ - x=13.150233&amp;y=50.316683&amp;z=15&amp;q=50.316683N%2013.150233E&amp;l=16"/>
    <hyperlink ref="M448" r:id="rId811" location="x=13.367300&amp;y=49.276600&amp;z=15&amp;q=49.276600N%2013.367300E&amp;l=16" display="http://www.mapy.cz/ - x=13.367300&amp;y=49.276600&amp;z=15&amp;q=49.276600N%2013.367300E&amp;l=16"/>
    <hyperlink ref="M398" r:id="rId812" location="x=13.157967&amp;y=49.994417&amp;z=15&amp;q=49.994417N%2013.157967E&amp;l=16" display="http://www.mapy.cz/ - x=13.157967&amp;y=49.994417&amp;z=15&amp;q=49.994417N%2013.157967E&amp;l=16"/>
    <hyperlink ref="M399" r:id="rId813" location="x=13.260500&amp;y=49.491800&amp;z=15&amp;q=49.491800N%2013.260500E&amp;l=16" display="http://www.mapy.cz/ - x=13.260500&amp;y=49.491800&amp;z=15&amp;q=49.491800N%2013.260500E&amp;l=16"/>
    <hyperlink ref="M400" r:id="rId814" location="x=17.235933&amp;y=50.137900&amp;z=15&amp;q=50.137900N%2017.235933E&amp;l=16" display="http://www.mapy.cz/ - x=17.235933&amp;y=50.137900&amp;z=15&amp;q=50.137900N%2017.235933E&amp;l=16"/>
    <hyperlink ref="M401" r:id="rId815" location="x=13.672183&amp;y=48.952117&amp;z=15&amp;q=48.952117N%2013.672183E&amp;l=16" display="http://www.mapy.cz/ - x=13.672183&amp;y=48.952117&amp;z=15&amp;q=48.952117N%2013.672183E&amp;l=16"/>
    <hyperlink ref="M402" r:id="rId816" location="x=14.6830000&amp;y=48.6319000&amp;z=15&amp;q=48.6319000N%2014.6830000E&amp;l=16" display="http://www.mapy.cz/#x=14.6830000&amp;y=48.6319000&amp;z=15&amp;q=48.6319000N%2014.6830000E&amp;l=16"/>
    <hyperlink ref="M407" r:id="rId817" location="x=12.692767&amp;y=49.430050&amp;z=15&amp;q=49.430050N%2012.692767E&amp;l=16" display="http://www.mapy.cz/ - x=12.692767&amp;y=49.430050&amp;z=15&amp;q=49.430050N%2012.692767E&amp;l=16"/>
    <hyperlink ref="M409" r:id="rId818" location="x=13.591167&amp;y=49.232500&amp;z=15&amp;q=49.232500N%2013.591167E&amp;l=16" display="http://www.mapy.cz/ - x=13.591167&amp;y=49.232500&amp;z=15&amp;q=49.232500N%2013.591167E&amp;l=16"/>
    <hyperlink ref="M411" r:id="rId819" location="x=16.385317&amp;y=49.407400&amp;z=15&amp;q=49.407400N%2016.385317E&amp;l=16" display="http://www.mapy.cz/ - x=16.385317&amp;y=49.407400&amp;z=15&amp;q=49.407400N%2016.385317E&amp;l=16"/>
    <hyperlink ref="M412" r:id="rId820" location="x=14.114150&amp;y=49.965867&amp;z=15&amp;q=49.965867N%2014.114150E&amp;l=16" display="http://www.mapy.cz/ - x=14.114150&amp;y=49.965867&amp;z=15&amp;q=49.965867N%2014.114150E&amp;l=16"/>
    <hyperlink ref="M415" r:id="rId821" location="x=18.093767&amp;y=49.272767&amp;z=15&amp;q=49.272767N%2018.093767E&amp;l=16" display="http://www.mapy.cz/ - x=18.093767&amp;y=49.272767&amp;z=15&amp;q=49.272767N%2018.093767E&amp;l=16"/>
    <hyperlink ref="M417" r:id="rId822" location="x=13.474967&amp;y=50.043300&amp;z=15&amp;q=50.043300N%2013.474967E&amp;l=16" display="http://www.mapy.cz/ - x=13.474967&amp;y=50.043300&amp;z=15&amp;q=50.043300N%2013.474967E&amp;l=16"/>
    <hyperlink ref="M375" r:id="rId823" location="x=12.803767&amp;y=50.199800&amp;z=15&amp;q=50.199800N%2012.803767E&amp;l=16" display="http://www.mapy.cz/ - x=12.803767&amp;y=50.199800&amp;z=15&amp;q=50.199800N%2012.803767E&amp;l=16"/>
    <hyperlink ref="M418" r:id="rId824" location="x=16.373817&amp;y=49.960083&amp;z=15&amp;q=49.960083N%2016.373817E&amp;l=16" display="http://www.mapy.cz/ - x=16.373817&amp;y=49.960083&amp;z=15&amp;q=49.960083N%2016.373817E&amp;l=16"/>
    <hyperlink ref="M420" r:id="rId825" location="x=15.314700&amp;y=50.416817&amp;z=15&amp;q=50.416817N%2015.314700E&amp;l=16" display="http://www.mapy.cz/ - x=15.314700&amp;y=50.416817&amp;z=15&amp;q=50.416817N%2015.314700E&amp;l=16"/>
    <hyperlink ref="M421" r:id="rId826" location="x=16.484683&amp;y=49.319617&amp;z=15&amp;q=49.319617N%2016.484683E&amp;l=16" display="http://www.mapy.cz/ - x=16.484683&amp;y=49.319617&amp;z=15&amp;q=49.319617N%2016.484683E&amp;l=16"/>
    <hyperlink ref="M424" r:id="rId827" location="x=17.013833&amp;y=50.068250&amp;z=15&amp;q=50.068250N%2017.013833E&amp;l=16" display="http://www.mapy.cz/ - x=17.013833&amp;y=50.068250&amp;z=15&amp;q=50.068250N%2017.013833E&amp;l=16"/>
    <hyperlink ref="M425" r:id="rId828" location="x=17.615333&amp;y=50.085967&amp;z=15&amp;q=50.085967N%2017.615333E&amp;l=16" display="http://www.mapy.cz/ - x=17.615333&amp;y=50.085967&amp;z=15&amp;q=50.085967N%2017.615333E&amp;l=16"/>
    <hyperlink ref="M426" r:id="rId829" location="x=13.951383&amp;y=50.531533&amp;z=15&amp;q=50.531533N%2013.951383E&amp;l=16" display="http://www.mapy.cz/ - x=13.951383&amp;y=50.531533&amp;z=15&amp;q=50.531533N%2013.951383E&amp;l=16"/>
    <hyperlink ref="M427" r:id="rId830" location="x=13.286617&amp;y=49.508833&amp;z=15&amp;q=49.508833N%2013.286617E&amp;l=16" display="http://www.mapy.cz/ - x=13.286617&amp;y=49.508833&amp;z=15&amp;q=49.508833N%2013.286617E&amp;l=16"/>
    <hyperlink ref="M428" r:id="rId831" location="x=16.363567&amp;y=49.986317&amp;z=15&amp;q=49.986317N%2016.363567E&amp;l=16" display="http://www.mapy.cz/ - x=16.363567&amp;y=49.986317&amp;z=15&amp;q=49.986317N%2016.363567E&amp;l=16"/>
    <hyperlink ref="M429" r:id="rId832" location="x=14.526450&amp;y=50.736317&amp;z=15&amp;q=50.736317N%2014.526450E&amp;l=16" display="http://www.mapy.cz/ - x=14.526450&amp;y=50.736317&amp;z=15&amp;q=50.736317N%2014.526450E&amp;l=16"/>
    <hyperlink ref="M430" r:id="rId833" location="x=18.227750&amp;y=49.620567&amp;z=15&amp;q=49.620567N%2018.227750E&amp;l=16" display="http://www.mapy.cz/ - x=18.227750&amp;y=49.620567&amp;z=15&amp;q=49.620567N%2018.227750E&amp;l=16"/>
    <hyperlink ref="M431" r:id="rId834" location="x=14.290400&amp;y=48.582583&amp;z=15&amp;q=48.582583N%2014.290400E&amp;l=16" display="http://www.mapy.cz/ - x=14.290400&amp;y=48.582583&amp;z=15&amp;q=48.582583N%2014.290400E&amp;l=16"/>
    <hyperlink ref="M432" r:id="rId835" location="x=14.648333&amp;y=48.691217&amp;z=15&amp;q=48.691217N%2014.648333E&amp;l=16" display="http://www.mapy.cz/ - x=14.648333&amp;y=48.691217&amp;z=15&amp;q=48.691217N%2014.648333E&amp;l=16"/>
    <hyperlink ref="M433" r:id="rId836" location="x=12.801517&amp;y=50.164800&amp;z=15&amp;q=50.164800N%2012.801517E&amp;l=16" display="http://www.mapy.cz/ - x=12.801517&amp;y=50.164800&amp;z=15&amp;q=50.164800N%2012.801517E&amp;l=16"/>
    <hyperlink ref="M434" r:id="rId837" location="x=13.178433&amp;y=49.399783&amp;z=15&amp;q=49.399783N%2013.178433E&amp;l=16" display="http://www.mapy.cz/ - x=13.178433&amp;y=49.399783&amp;z=15&amp;q=49.399783N%2013.178433E&amp;l=16"/>
    <hyperlink ref="M408" r:id="rId838" location="x=16.408083&amp;y=49.446333&amp;z=15&amp;q=49.446333N%2016.408083E&amp;l=16" display="http://www.mapy.cz/ - x=16.408083&amp;y=49.446333&amp;z=15&amp;q=49.446333N%2016.408083E&amp;l=16"/>
    <hyperlink ref="M435" r:id="rId839" location="x=14.696467&amp;y=49.658750&amp;z=15&amp;q=49.658750N%2014.696467E&amp;l=16" display="http://www.mapy.cz/ - x=14.696467&amp;y=49.658750&amp;z=15&amp;q=49.658750N%2014.696467E&amp;l=16"/>
    <hyperlink ref="M437" r:id="rId840" location="x=13.342750&amp;y=49.461467&amp;z=15&amp;q=49.461467N%2013.342750E&amp;l=16" display="http://www.mapy.cz/ - x=13.342750&amp;y=49.461467&amp;z=15&amp;q=49.461467N%2013.342750E&amp;l=16"/>
    <hyperlink ref="M438" r:id="rId841" location="x=14.258817&amp;y=49.754283&amp;z=15&amp;q=49.754283N%2014.258817E&amp;l=16" display="http://www.mapy.cz/ - x=14.258817&amp;y=49.754283&amp;z=15&amp;q=49.754283N%2014.258817E&amp;l=16"/>
    <hyperlink ref="M439" r:id="rId842" location="x=15.170217&amp;y=50.971717&amp;z=15&amp;q=50.971717N%2015.170217E&amp;l=16" display="http://www.mapy.cz/ - x=15.170217&amp;y=50.971717&amp;z=15&amp;q=50.971717N%2015.170217E&amp;l=16"/>
    <hyperlink ref="M440" r:id="rId843" location="x=17.705367&amp;y=49.137933&amp;z=15&amp;q=49.137933N%2017.705367E&amp;l=16" display="http://www.mapy.cz/ - x=17.705367&amp;y=49.137933&amp;z=15&amp;q=49.137933N%2017.705367E&amp;l=16"/>
    <hyperlink ref="M441" r:id="rId844" location="x=16.734383&amp;y=49.721933&amp;z=15&amp;q=49.721933N%2016.734383E&amp;l=16" display="http://www.mapy.cz/ - x=16.734383&amp;y=49.721933&amp;z=15&amp;q=49.721933N%2016.734383E&amp;l=16"/>
    <hyperlink ref="M442" r:id="rId845" location="x=17.055700&amp;y=49.015217&amp;z=15&amp;q=49.015217N%2017.055700E&amp;l=16" display="http://www.mapy.cz/ - x=17.055700&amp;y=49.015217&amp;z=15&amp;q=49.015217N%2017.055700E&amp;l=16"/>
    <hyperlink ref="M443" r:id="rId846" location="x=18.317383&amp;y=49.328550&amp;z=15&amp;q=49.328550N%2018.317383E&amp;l=16" display="http://www.mapy.cz/ - x=18.317383&amp;y=49.328550&amp;z=15&amp;q=49.328550N%2018.317383E&amp;l=16"/>
    <hyperlink ref="M445" r:id="rId847" location="x=13.922250&amp;y=49.087300&amp;z=15&amp;q=49.087300N%2013.922250E&amp;l=16" display="http://www.mapy.cz/ - x=13.922250&amp;y=49.087300&amp;z=15&amp;q=49.087300N%2013.922250E&amp;l=16"/>
    <hyperlink ref="M446" r:id="rId848" location="x=14.190400&amp;y=48.878900&amp;z=15&amp;q=48.878900N%2014.190400E&amp;l=16" display="http://www.mapy.cz/ - x=14.190400&amp;y=48.878900&amp;z=15&amp;q=48.878900N%2014.190400E&amp;l=16"/>
    <hyperlink ref="M447" r:id="rId849" location="x=18.111233&amp;y=49.102767&amp;z=15&amp;q=49.102767N%2018.111233E&amp;l=16" display="http://www.mapy.cz/ - x=18.111233&amp;y=49.102767&amp;z=15&amp;q=49.102767N%2018.111233E&amp;l=16"/>
    <hyperlink ref="M449" r:id="rId850" location="x=17.731217&amp;y=48.940000&amp;z=15&amp;q=48.940000N%2017.731217E&amp;l=16" display="http://www.mapy.cz/ - x=17.731217&amp;y=48.940000&amp;z=15&amp;q=48.940000N%2017.731217E&amp;l=16"/>
    <hyperlink ref="M450" r:id="rId851" location="x=15.650317&amp;y=49.879283&amp;z=15&amp;q=49.879283N%2015.650317E&amp;l=16" display="http://www.mapy.cz/ - x=15.650317&amp;y=49.879283&amp;z=15&amp;q=49.879283N%2015.650317E&amp;l=16"/>
    <hyperlink ref="M452" r:id="rId852" location="x=16.984300&amp;y=49.928417&amp;z=15&amp;q=49.928417N%2016.984300E&amp;l=16" display="http://www.mapy.cz/ - x=16.984300&amp;y=49.928417&amp;z=15&amp;q=49.928417N%2016.984300E&amp;l=16"/>
    <hyperlink ref="M453" r:id="rId853" location="x=14.582433&amp;y=50.518800&amp;z=15&amp;q=50.518800N%2014.582433E&amp;l=16" display="http://www.mapy.cz/ - x=14.582433&amp;y=50.518800&amp;z=15&amp;q=50.518800N%2014.582433E&amp;l=16"/>
    <hyperlink ref="M454" r:id="rId854" location="x=14.023333&amp;y=49.920150&amp;z=15&amp;q=49.920150N%2014.023333E&amp;l=16" display="http://www.mapy.cz/ - x=14.023333&amp;y=49.920150&amp;z=15&amp;q=49.920150N%2014.023333E&amp;l=16"/>
    <hyperlink ref="M455" r:id="rId855" location="x=16.493983&amp;y=49.262350&amp;z=15&amp;q=49.262350N%2016.493983E&amp;l=16" display="http://www.mapy.cz/ - x=16.493983&amp;y=49.262350&amp;z=15&amp;q=49.262350N%2016.493983E&amp;l=16"/>
    <hyperlink ref="M456" r:id="rId856" location="x=15.792250&amp;y=50.752767&amp;z=15&amp;q=50.752767N%2015.792250E&amp;l=16" display="http://www.mapy.cz/ - x=15.792250&amp;y=50.752767&amp;z=15&amp;q=50.752767N%2015.792250E&amp;l=16"/>
    <hyperlink ref="M457" r:id="rId857" location="x=13.698533&amp;y=48.920583&amp;z=15&amp;q=48.920583N%2013.698533E&amp;l=16" display="http://www.mapy.cz/ - x=13.698533&amp;y=48.920583&amp;z=15&amp;q=48.920583N%2013.698533E&amp;l=16"/>
    <hyperlink ref="M461" r:id="rId858" location="x=17.498900&amp;y=50.133083&amp;z=15&amp;q=50.133083N%2017.498900E&amp;l=16" display="http://www.mapy.cz/ - x=17.498900&amp;y=50.133083&amp;z=15&amp;q=50.133083N%2017.498900E&amp;l=16"/>
    <hyperlink ref="M465" r:id="rId859" location="x=14.488483&amp;y=50.888183&amp;z=15&amp;q=50.888183N%2014.488483E&amp;l=16" display="http://www.mapy.cz/ - x=14.488483&amp;y=50.888183&amp;z=15&amp;q=50.888183N%2014.488483E&amp;l=16"/>
    <hyperlink ref="M467" r:id="rId860" location="x=14.444867&amp;y=48.609733&amp;z=15&amp;q=48.609733N%2014.444867E&amp;l=16" display="http://www.mapy.cz/ - x=14.444867&amp;y=48.609733&amp;z=15&amp;q=48.609733N%2014.444867E&amp;l=16"/>
    <hyperlink ref="M470" r:id="rId861" location="x=15.080467&amp;y=50.691467&amp;z=15&amp;q=50.691467N%2015.080467E&amp;l=16" display="http://www.mapy.cz/ - x=15.080467&amp;y=50.691467&amp;z=15&amp;q=50.691467N%2015.080467E&amp;l=16"/>
    <hyperlink ref="M578" r:id="rId862" location="x=15.412450&amp;y=49.618433&amp;z=15&amp;q=49.618433N%2015.412450E&amp;l=16" display="http://www.mapy.cz/ - x=15.412450&amp;y=49.618433&amp;z=15&amp;q=49.618433N%2015.412450E&amp;l=16"/>
    <hyperlink ref="M473" r:id="rId863" location="x=14.323700&amp;y=50.883567&amp;z=15&amp;q=50.883567N%2014.323700E&amp;l=16" display="http://www.mapy.cz/ - x=14.323700&amp;y=50.883567&amp;z=15&amp;q=50.883567N%2014.323700E&amp;l=16"/>
    <hyperlink ref="M474" r:id="rId864" location="x=15.509683&amp;y=50.732550&amp;z=15&amp;q=50.732550N%2015.509683E&amp;l=16" display="http://www.mapy.cz/ - x=15.509683&amp;y=50.732550&amp;z=15&amp;q=50.732550N%2015.509683E&amp;l=16"/>
    <hyperlink ref="M476" r:id="rId865" location="x=18.346033&amp;y=49.338917&amp;z=15&amp;q=49.338917N%2018.346033E&amp;l=16" display="http://www.mapy.cz/ - x=18.346033&amp;y=49.338917&amp;z=15&amp;q=49.338917N%2018.346033E&amp;l=16"/>
    <hyperlink ref="M477" r:id="rId866" location="x=14.339467&amp;y=48.682883&amp;z=15&amp;q=48.682883N%2014.339467E&amp;l=16" display="http://www.mapy.cz/ - x=14.339467&amp;y=48.682883&amp;z=15&amp;q=48.682883N%2014.339467E&amp;l=16"/>
    <hyperlink ref="M479" r:id="rId867" location="x=14.590633&amp;y=50.569117&amp;z=15&amp;q=50.569117N%2014.590633E&amp;l=16" display="http://www.mapy.cz/ - x=14.590633&amp;y=50.569117&amp;z=15&amp;q=50.569117N%2014.590633E&amp;l=16"/>
    <hyperlink ref="M480" r:id="rId868" location="x=14.529200&amp;y=50.507050&amp;z=15&amp;q=50.507050N%2014.529200E&amp;l=16" display="http://www.mapy.cz/ - x=14.529200&amp;y=50.507050&amp;z=15&amp;q=50.507050N%2014.529200E&amp;l=16"/>
    <hyperlink ref="M482" r:id="rId869" location="x=14.135883&amp;y=48.994800&amp;z=15&amp;q=48.994800N%2014.135883E&amp;l=16" display="http://www.mapy.cz/ - x=14.135883&amp;y=48.994800&amp;z=15&amp;q=48.994800N%2014.135883E&amp;l=16"/>
    <hyperlink ref="M483" r:id="rId870" location="x=12.867683&amp;y=50.322100&amp;z=15&amp;q=50.322100N%2012.867683E&amp;l=16" display="http://www.mapy.cz/ - x=12.867683&amp;y=50.322100&amp;z=15&amp;q=50.322100N%2012.867683E&amp;l=16"/>
    <hyperlink ref="M484" r:id="rId871" location="x=15.988850&amp;y=50.611267&amp;z=15&amp;q=50.611267N%2015.988850E&amp;l=16" display="http://www.mapy.cz/ - x=15.988850&amp;y=50.611267&amp;z=15&amp;q=50.611267N%2015.988850E&amp;l=16"/>
    <hyperlink ref="M485" r:id="rId872" location="x=17.505500&amp;y=49.620433&amp;z=15&amp;q=49.620433N%2017.505500E&amp;l=16" display="http://www.mapy.cz/ - x=17.505500&amp;y=49.620433&amp;z=15&amp;q=49.620433N%2017.505500E&amp;l=16"/>
    <hyperlink ref="M487" r:id="rId873" location="x=13.035117&amp;y=49.375350&amp;z=15&amp;q=49.375350N%2013.035117E&amp;l=16" display="http://www.mapy.cz/ - x=13.035117&amp;y=49.375350&amp;z=15&amp;q=49.375350N%2013.035117E&amp;l=16"/>
    <hyperlink ref="M488" r:id="rId874" location="x=15.104400&amp;y=50.713167&amp;z=15&amp;q=50.713167N%2015.104400E&amp;l=16" display="http://www.mapy.cz/ - x=15.104400&amp;y=50.713167&amp;z=15&amp;q=50.713167N%2015.104400E&amp;l=16"/>
    <hyperlink ref="M489" r:id="rId875" location="x=14.320483&amp;y=50.966183&amp;z=15&amp;q=50.966183N%2014.320483E&amp;l=16" display="http://www.mapy.cz/ - x=14.320483&amp;y=50.966183&amp;z=15&amp;q=50.966183N%2014.320483E&amp;l=16"/>
    <hyperlink ref="M490" r:id="rId876" location="x=14.080217&amp;y=50.636433&amp;z=15&amp;q=50.636433N%2014.080217E&amp;l=16" display="http://www.mapy.cz/ - x=14.080217&amp;y=50.636433&amp;z=15&amp;q=50.636433N%2014.080217E&amp;l=16"/>
    <hyperlink ref="M491" r:id="rId877" location="x=16.912033&amp;y=49.262867&amp;z=15&amp;q=49.262867N%2016.912033E&amp;l=16" display="http://www.mapy.cz/ - x=16.912033&amp;y=49.262867&amp;z=15&amp;q=49.262867N%2016.912033E&amp;l=16"/>
    <hyperlink ref="M492" r:id="rId878" location="x=13.401750&amp;y=49.114283&amp;z=15&amp;q=49.114283N%2013.401750E&amp;l=16" display="http://www.mapy.cz/ - x=13.401750&amp;y=49.114283&amp;z=15&amp;q=49.114283N%2013.401750E&amp;l=16"/>
    <hyperlink ref="M493" r:id="rId879" location="x=17.331033&amp;y=50.072900&amp;z=15&amp;q=50.072900N%2017.331033E&amp;l=16" display="http://www.mapy.cz/ - x=17.331033&amp;y=50.072900&amp;z=15&amp;q=50.072900N%2017.331033E&amp;l=16"/>
    <hyperlink ref="M494" r:id="rId880" location="x=13.372750&amp;y=50.553200&amp;z=15&amp;q=50.553200N%2013.372750E&amp;l=16" display="http://www.mapy.cz/ - x=13.372750&amp;y=50.553200&amp;z=15&amp;q=50.553200N%2013.372750E&amp;l=16"/>
    <hyperlink ref="M495" r:id="rId881" location="x=15.091083&amp;y=50.868667&amp;z=15&amp;q=50.868667N%2015.091083E&amp;l=16" display="http://www.mapy.cz/ - x=15.091083&amp;y=50.868667&amp;z=15&amp;q=50.868667N%2015.091083E&amp;l=16"/>
    <hyperlink ref="M496" r:id="rId882" location="x=14.519833&amp;y=48.808483&amp;z=15&amp;q=48.808483N%2014.519833E&amp;l=16" display="http://www.mapy.cz/ - x=14.519833&amp;y=48.808483&amp;z=15&amp;q=48.808483N%2014.519833E&amp;l=16"/>
    <hyperlink ref="M497" r:id="rId883" location="x=17.560883&amp;y=48.854850&amp;z=15&amp;q=48.854850N%2017.560883E&amp;l=16" display="http://www.mapy.cz/ - x=17.560883&amp;y=48.854850&amp;z=15&amp;q=48.854850N%2017.560883E&amp;l=16"/>
    <hyperlink ref="M498" r:id="rId884" location="x=14.509867&amp;y=50.870183&amp;z=15&amp;q=50.870183N%2014.509867E&amp;l=16" display="http://www.mapy.cz/ - x=14.509867&amp;y=50.870183&amp;z=15&amp;q=50.870183N%2014.509867E&amp;l=16"/>
    <hyperlink ref="M500" r:id="rId885" location="x=15.860600&amp;y=48.885700&amp;z=15&amp;q=48.885700N%2015.860600E&amp;l=16" display="http://www.mapy.cz/ - x=15.860600&amp;y=48.885700&amp;z=15&amp;q=48.885700N%2015.860600E&amp;l=16"/>
    <hyperlink ref="M501" r:id="rId886" location="x=13.731617&amp;y=50.519550&amp;z=15&amp;q=50.519550N%2013.731617E&amp;l=16" display="http://www.mapy.cz/ - x=13.731617&amp;y=50.519550&amp;z=15&amp;q=50.519550N%2013.731617E&amp;l=16"/>
    <hyperlink ref="M503" r:id="rId887" location="x=16.779550&amp;y=48.970917&amp;z=15&amp;q=48.970917N%2016.779550E&amp;l=16" display="http://www.mapy.cz/ - x=16.779550&amp;y=48.970917&amp;z=15&amp;q=48.970917N%2016.779550E&amp;l=16"/>
    <hyperlink ref="M504" r:id="rId888" location="x=12.7226333&amp;y=50.3900833&amp;z=15&amp;q=50.3900833N%2012.7226333E&amp;l=16" display="http://www.mapy.cz/#x=12.7226333&amp;y=50.3900833&amp;z=15&amp;q=50.3900833N%2012.7226333E&amp;l=16"/>
    <hyperlink ref="M506" r:id="rId889" location="x=13.519300&amp;y=49.363033&amp;z=15&amp;q=49.363033N%2013.519300E&amp;l=16" display="http://www.mapy.cz/ - x=13.519300&amp;y=49.363033&amp;z=15&amp;q=49.363033N%2013.519300E&amp;l=16"/>
    <hyperlink ref="M451" r:id="rId890" location="x=12.861467&amp;y=49.431000&amp;z=15&amp;q=49.431000N%2012.861467E&amp;l=16" display="http://www.mapy.cz/ - x=12.861467&amp;y=49.431000&amp;z=15&amp;q=49.431000N%2012.861467E&amp;l=16"/>
    <hyperlink ref="M508" r:id="rId891" location="x=13.863567&amp;y=49.974917&amp;z=15&amp;q=49.974917N%2013.863567E&amp;l=16" display="http://www.mapy.cz/ - x=13.863567&amp;y=49.974917&amp;z=15&amp;q=49.974917N%2013.863567E&amp;l=16"/>
    <hyperlink ref="M509" r:id="rId892" location="x=14.602917&amp;y=49.885100&amp;z=15&amp;q=49.885100N%2014.602917E&amp;l=16" display="http://www.mapy.cz/ - x=14.602917&amp;y=49.885100&amp;z=15&amp;q=49.885100N%2014.602917E&amp;l=16"/>
    <hyperlink ref="M510" r:id="rId893" location="x=14.088167&amp;y=50.565967&amp;z=15&amp;q=50.565967N%2014.088167E&amp;l=16" display="http://www.mapy.cz/ - x=14.088167&amp;y=50.565967&amp;z=15&amp;q=50.565967N%2014.088167E&amp;l=16"/>
    <hyperlink ref="M511" r:id="rId894" location="x=16.443067&amp;y=49.344467&amp;z=15&amp;q=49.344467N%2016.443067E&amp;l=16" display="http://www.mapy.cz/ - x=16.443067&amp;y=49.344467&amp;z=15&amp;q=49.344467N%2016.443067E&amp;l=16"/>
    <hyperlink ref="M513" r:id="rId895" location="x=13.5359667&amp;y=49.0480000&amp;z=15&amp;q=49.0480000N%2013.5359667E&amp;l=16" display="http://www.mapy.cz/#x=13.5359667&amp;y=49.0480000&amp;z=15&amp;q=49.0480000N%2013.5359667E&amp;l=16"/>
    <hyperlink ref="M518" r:id="rId896" location="x=14.312100&amp;y=50.709967&amp;z=15&amp;q=50.709967N%2014.312100E&amp;l=16" display="http://www.mapy.cz/ - x=14.312100&amp;y=50.709967&amp;z=15&amp;q=50.709967N%2014.312100E&amp;l=16"/>
    <hyperlink ref="M519" r:id="rId897" location="x=16.476117&amp;y=49.979667&amp;z=15&amp;q=49.979667N%2016.476117E&amp;l=16" display="http://www.mapy.cz/ - x=16.476117&amp;y=49.979667&amp;z=15&amp;q=49.979667N%2016.476117E&amp;l=16"/>
    <hyperlink ref="M649" r:id="rId898" location="x=14.405483&amp;y=50.997283&amp;z=15&amp;q=50.997283N%2014.405483E&amp;l=16" display="http://www.mapy.cz/ - x=14.405483&amp;y=50.997283&amp;z=15&amp;q=50.997283N%2014.405483E&amp;l=16"/>
    <hyperlink ref="M521" r:id="rId899" location="x=14.608450&amp;y=50.630300&amp;z=15&amp;q=50.630300N%2014.608450E&amp;l=16" display="http://www.mapy.cz/ - x=14.608450&amp;y=50.630300&amp;z=15&amp;q=50.630300N%2014.608450E&amp;l=16"/>
    <hyperlink ref="M522" r:id="rId900" location="x=14.698717&amp;y=50.582833&amp;z=15&amp;q=50.582833N%2014.698717E&amp;l=16" display="http://www.mapy.cz/ - x=14.698717&amp;y=50.582833&amp;z=15&amp;q=50.582833N%2014.698717E&amp;l=16"/>
    <hyperlink ref="M523" r:id="rId901" location="x=13.347050&amp;y=49.104050&amp;z=15&amp;q=49.104050N%2013.347050E&amp;l=16" display="http://www.mapy.cz/ - x=13.347050&amp;y=49.104050&amp;z=15&amp;q=49.104050N%2013.347050E&amp;l=16"/>
    <hyperlink ref="M525" r:id="rId902" location="x=18.425367&amp;y=49.523617&amp;z=15&amp;q=49.523617N%2018.425367E&amp;l=16" display="http://www.mapy.cz/ - x=18.425367&amp;y=49.523617&amp;z=15&amp;q=49.523617N%2018.425367E&amp;l=16"/>
    <hyperlink ref="M526" r:id="rId903" location="x=13.099750&amp;y=50.239700&amp;z=15&amp;q=50.239700N%2013.099750E&amp;l=16" display="http://www.mapy.cz/ - x=13.099750&amp;y=50.239700&amp;z=15&amp;q=50.239700N%2013.099750E&amp;l=16"/>
    <hyperlink ref="M527" r:id="rId904" location="x=16.166117&amp;y=49.662550&amp;z=15&amp;q=49.662550N%2016.166117E&amp;l=16" display="http://www.mapy.cz/ - x=16.166117&amp;y=49.662550&amp;z=15&amp;q=49.662550N%2016.166117E&amp;l=16"/>
    <hyperlink ref="M528" r:id="rId905" location="x=14.959400&amp;y=49.392933&amp;z=15&amp;q=49.392933N%2014.959400E&amp;l=16" display="http://www.mapy.cz/ - x=14.959400&amp;y=49.392933&amp;z=15&amp;q=49.392933N%2014.959400E&amp;l=16"/>
    <hyperlink ref="M529" r:id="rId906" location="x=18.047633&amp;y=49.428167&amp;z=15&amp;q=49.428167N%2018.047633E&amp;l=16" display="http://www.mapy.cz/ - x=18.047633&amp;y=49.428167&amp;z=15&amp;q=49.428167N%2018.047633E&amp;l=16"/>
    <hyperlink ref="M530" r:id="rId907" location="x=15.000817&amp;y=50.865967&amp;z=15&amp;q=50.865967N%2015.000817E&amp;l=16" display="http://www.mapy.cz/ - x=15.000817&amp;y=50.865967&amp;z=15&amp;q=50.865967N%2015.000817E&amp;l=16"/>
    <hyperlink ref="M531" r:id="rId908" location="x=17.751350&amp;y=49.326750&amp;z=15&amp;q=49.326750N%2017.751350E&amp;l=16" display="http://www.mapy.cz/ - x=17.751350&amp;y=49.326750&amp;z=15&amp;q=49.326750N%2017.751350E&amp;l=16"/>
    <hyperlink ref="M532" r:id="rId909" location="x=14.481367&amp;y=50.782917&amp;z=15&amp;q=50.782917N%2014.481367E&amp;l=16" display="http://www.mapy.cz/ - x=14.481367&amp;y=50.782917&amp;z=15&amp;q=50.782917N%2014.481367E&amp;l=16"/>
    <hyperlink ref="M533" r:id="rId910" location="x=13.378183&amp;y=49.456483&amp;z=15&amp;q=49.456483N%2013.378183E&amp;l=16" display="http://www.mapy.cz/ - x=13.378183&amp;y=49.456483&amp;z=15&amp;q=49.456483N%2013.378183E&amp;l=16"/>
    <hyperlink ref="M534" r:id="rId911" location="x=14.985217&amp;y=50.698733&amp;z=15&amp;q=50.698733N%2014.985217E&amp;l=16" display="http://www.mapy.cz/ - x=14.985217&amp;y=50.698733&amp;z=15&amp;q=50.698733N%2014.985217E&amp;l=16"/>
    <hyperlink ref="M536" r:id="rId912" location="x=18.000017&amp;y=49.520250&amp;z=15&amp;q=49.520250N%2018.000017E&amp;l=16" display="http://www.mapy.cz/ - x=18.000017&amp;y=49.520250&amp;z=15&amp;q=49.520250N%2018.000017E&amp;l=16"/>
    <hyperlink ref="M537" r:id="rId913" location="x=16.308800&amp;y=50.077900&amp;z=15&amp;q=50.077900N%2016.308800E&amp;l=16" display="http://www.mapy.cz/ - x=16.308800&amp;y=50.077900&amp;z=15&amp;q=50.077900N%2016.308800E&amp;l=16"/>
    <hyperlink ref="M539" r:id="rId914" location="x=16.772583&amp;y=48.863750&amp;z=15&amp;q=48.863750N%2016.772583E&amp;l=16" display="http://www.mapy.cz/ - x=16.772583&amp;y=48.863750&amp;z=15&amp;q=48.863750N%2016.772583E&amp;l=16"/>
    <hyperlink ref="M540" r:id="rId915" location="x=13.034917&amp;y=50.445600&amp;z=15&amp;q=50.445600N%2013.034917E&amp;l=16" display="http://www.mapy.cz/ - x=13.034917&amp;y=50.445600&amp;z=15&amp;q=50.445600N%2013.034917E&amp;l=16"/>
    <hyperlink ref="M541" r:id="rId916" location="x=17.011550&amp;y=50.297467&amp;z=15&amp;q=50.297467N%2017.011550E&amp;l=16" display="http://www.mapy.cz/ - x=17.011550&amp;y=50.297467&amp;z=15&amp;q=50.297467N%2017.011550E&amp;l=16"/>
    <hyperlink ref="M542" r:id="rId917" location="x=18.190567&amp;y=49.386867&amp;z=15&amp;q=49.386867N%2018.190567E&amp;l=16" display="http://www.mapy.cz/ - x=18.190567&amp;y=49.386867&amp;z=15&amp;q=49.386867N%2018.190567E&amp;l=16"/>
    <hyperlink ref="M544" r:id="rId918" location="x=14.054667&amp;y=48.975800&amp;z=15&amp;q=48.975800N%2014.054667E&amp;l=16" display="http://www.mapy.cz/ - x=14.054667&amp;y=48.975800&amp;z=15&amp;q=48.975800N%2014.054667E&amp;l=16"/>
    <hyperlink ref="M546" r:id="rId919" location="x=14.848867&amp;y=50.732333&amp;z=15&amp;q=50.732333N%2014.848867E&amp;l=16" display="http://www.mapy.cz/ - x=14.848867&amp;y=50.732333&amp;z=15&amp;q=50.732333N%2014.848867E&amp;l=16"/>
    <hyperlink ref="M547" r:id="rId920" location="x=14.324000&amp;y=51.005983&amp;z=15&amp;q=51.005983N%2014.324000E&amp;l=16" display="http://www.mapy.cz/ - x=14.324000&amp;y=51.005983&amp;z=15&amp;q=51.005983N%2014.324000E&amp;l=16"/>
    <hyperlink ref="M548" r:id="rId921" location="x=15.167283&amp;y=50.894250&amp;z=15&amp;q=50.894250N%2015.167283E&amp;l=16" display="http://www.mapy.cz/ - x=15.167283&amp;y=50.894250&amp;z=15&amp;q=50.894250N%2015.167283E&amp;l=16"/>
    <hyperlink ref="M549" r:id="rId922" location="x=13.820800&amp;y=50.417283&amp;z=15&amp;q=50.417283N%2013.820800E&amp;l=16" display="http://www.mapy.cz/ - x=13.820800&amp;y=50.417283&amp;z=15&amp;q=50.417283N%2013.820800E&amp;l=16"/>
    <hyperlink ref="M552" r:id="rId923" location="x=14.243233&amp;y=48.692417&amp;z=15&amp;q=48.692417N%2014.243233E&amp;l=16" display="http://www.mapy.cz/ - x=14.243233&amp;y=48.692417&amp;z=15&amp;q=48.692417N%2014.243233E&amp;l=16"/>
    <hyperlink ref="M554" r:id="rId924" location="x=15.436467&amp;y=49.376750&amp;z=15&amp;q=49.376750N%2015.436467E&amp;l=16" display="http://www.mapy.cz/ - x=15.436467&amp;y=49.376750&amp;z=15&amp;q=49.376750N%2015.436467E&amp;l=16"/>
    <hyperlink ref="M555" r:id="rId925" location="x=12.201767&amp;y=50.233500&amp;z=15&amp;q=50.233500N%2012.201767E&amp;l=16" display="http://www.mapy.cz/ - x=12.201767&amp;y=50.233500&amp;z=15&amp;q=50.233500N%2012.201767E&amp;l=16"/>
    <hyperlink ref="M556" r:id="rId926" location="x=17.795200&amp;y=49.385000&amp;z=15&amp;q=49.385000N%2017.795200E&amp;l=16" display="http://www.mapy.cz/ - x=17.795200&amp;y=49.385000&amp;z=15&amp;q=49.385000N%2017.795200E&amp;l=16"/>
    <hyperlink ref="M557" r:id="rId927" location="x=16.807633&amp;y=49.972450&amp;z=15&amp;q=49.972450N%2016.807633E&amp;l=16" display="http://www.mapy.cz/ - x=16.807633&amp;y=49.972450&amp;z=15&amp;q=49.972450N%2016.807633E&amp;l=16"/>
    <hyperlink ref="M558" r:id="rId928" location="x=14.560933&amp;y=49.002250&amp;z=15&amp;q=49.002250N%2014.560933E&amp;l=16" display="http://www.mapy.cz/ - x=14.560933&amp;y=49.002250&amp;z=15&amp;q=49.002250N%2014.560933E&amp;l=16"/>
    <hyperlink ref="M559" r:id="rId929" location="x=14.568650&amp;y=49.769183&amp;z=15&amp;q=49.769183N%2014.568650E&amp;l=16" display="http://www.mapy.cz/ - x=14.568650&amp;y=49.769183&amp;z=15&amp;q=49.769183N%2014.568650E&amp;l=16"/>
    <hyperlink ref="M561" r:id="rId930" location="x=14.348250&amp;y=50.858717&amp;z=15&amp;q=50.858717N%2014.348250E&amp;l=16" display="http://www.mapy.cz/ - x=14.348250&amp;y=50.858717&amp;z=15&amp;q=50.858717N%2014.348250E&amp;l=16"/>
    <hyperlink ref="M562" r:id="rId931" location="x=14.062967&amp;y=50.552683&amp;z=15&amp;q=50.552683N%2014.062967E&amp;l=16" display="http://www.mapy.cz/ - x=14.062967&amp;y=50.552683&amp;z=15&amp;q=50.552683N%2014.062967E&amp;l=16"/>
    <hyperlink ref="M563" r:id="rId932" location="x=14.985483&amp;y=50.550750&amp;z=15&amp;q=50.550750N%2014.985483E&amp;l=16" display="http://www.mapy.cz/ - x=14.985483&amp;y=50.550750&amp;z=15&amp;q=50.550750N%2014.985483E&amp;l=16"/>
    <hyperlink ref="M564" r:id="rId933" location="x=15.948183&amp;y=49.666533&amp;z=15&amp;q=49.666533N%2015.948183E&amp;l=16" display="http://www.mapy.cz/ - x=15.948183&amp;y=49.666533&amp;z=15&amp;q=49.666533N%2015.948183E&amp;l=16"/>
    <hyperlink ref="M565" r:id="rId934" location="x=14.831433&amp;y=49.464517&amp;z=15&amp;q=49.464517N%2014.831433E&amp;l=16" display="http://www.mapy.cz/ - x=14.831433&amp;y=49.464517&amp;z=15&amp;q=49.464517N%2014.831433E&amp;l=16"/>
    <hyperlink ref="M566" r:id="rId935" location="x=14.127433&amp;y=50.622167&amp;z=15&amp;q=50.622167N%2014.127433E&amp;l=16" display="http://www.mapy.cz/ - x=14.127433&amp;y=50.622167&amp;z=15&amp;q=50.622167N%2014.127433E&amp;l=16"/>
    <hyperlink ref="M568" r:id="rId936" location="x=16.823167&amp;y=49.654400&amp;z=15&amp;q=49.654400N%2016.823167E&amp;l=16" display="http://www.mapy.cz/ - x=16.823167&amp;y=49.654400&amp;z=15&amp;q=49.654400N%2016.823167E&amp;l=16"/>
    <hyperlink ref="M607" r:id="rId937" location="x=15.565633&amp;y=50.708867&amp;z=15&amp;q=50.708867N%2015.565633E&amp;l=16" display="http://www.mapy.cz/ - x=15.565633&amp;y=50.708867&amp;z=15&amp;q=50.708867N%2015.565633E&amp;l=16"/>
    <hyperlink ref="M628" r:id="rId938" location="x=15.998050&amp;y=50.668550&amp;z=15&amp;q=50.668550N%2015.998050E&amp;l=16" display="http://www.mapy.cz/ - x=15.998050&amp;y=50.668550&amp;z=15&amp;q=50.668550N%2015.998050E&amp;l=16"/>
    <hyperlink ref="M569" r:id="rId939" location="x=13.339650&amp;y=49.135633&amp;z=15&amp;q=49.135633N%2013.339650E&amp;l=16" display="http://www.mapy.cz/ - x=13.339650&amp;y=49.135633&amp;z=15&amp;q=49.135633N%2013.339650E&amp;l=16"/>
    <hyperlink ref="M570" r:id="rId940" location="x=15.430483&amp;y=50.761333&amp;z=15&amp;q=50.761333N%2015.430483E&amp;l=16" display="http://www.mapy.cz/ - x=15.430483&amp;y=50.761333&amp;z=15&amp;q=50.761333N%2015.430483E&amp;l=16"/>
    <hyperlink ref="M573" r:id="rId941" location="x=15.385650&amp;y=50.695333&amp;z=15&amp;q=50.695333N%2015.385650E&amp;l=16" display="http://www.mapy.cz/ - x=15.385650&amp;y=50.695333&amp;z=15&amp;q=50.695333N%2015.385650E&amp;l=16"/>
    <hyperlink ref="M574" r:id="rId942" location="x=17.733350&amp;y=49.366683&amp;z=15&amp;q=49.366683N%2017.733350E&amp;l=16" display="http://www.mapy.cz/ - x=17.733350&amp;y=49.366683&amp;z=15&amp;q=49.366683N%2017.733350E&amp;l=16"/>
    <hyperlink ref="M577" r:id="rId943" location="x=15.066233&amp;y=49.079000&amp;z=15&amp;q=49.079000N%2015.066233E&amp;l=16" display="http://www.mapy.cz/ - x=15.066233&amp;y=49.079000&amp;z=15&amp;q=49.079000N%2015.066233E&amp;l=16"/>
    <hyperlink ref="M579" r:id="rId944" location="x=14.030533&amp;y=49.898250&amp;z=15&amp;q=49.898250N%2014.030533E&amp;l=16" display="http://www.mapy.cz/ - x=14.030533&amp;y=49.898250&amp;z=15&amp;q=49.898250N%2014.030533E&amp;l=16"/>
    <hyperlink ref="M580" r:id="rId945" location="x=14.850983&amp;y=50.689800&amp;z=15&amp;q=50.689800N%2014.850983E&amp;l=16" display="http://www.mapy.cz/ - x=14.850983&amp;y=50.689800&amp;z=15&amp;q=50.689800N%2014.850983E&amp;l=16"/>
    <hyperlink ref="M582" r:id="rId946" location="x=16.543400&amp;y=49.135783&amp;z=15&amp;q=49.135783N%2016.543400E&amp;l=16" display="http://www.mapy.cz/ - x=16.543400&amp;y=49.135783&amp;z=15&amp;q=49.135783N%2016.543400E&amp;l=16"/>
    <hyperlink ref="M583" r:id="rId947" location="x=14.464600&amp;y=50.136100&amp;z=15&amp;q=50.136100N%2014.464600E&amp;l=16" display="http://www.mapy.cz/ - x=14.464600&amp;y=50.136100&amp;z=15&amp;q=50.136100N%2014.464600E&amp;l=16"/>
    <hyperlink ref="M584" r:id="rId948" location="x=13.073417&amp;y=50.200883&amp;z=15&amp;q=50.200883N%2013.073417E&amp;l=16" display="http://www.mapy.cz/ - x=13.073417&amp;y=50.200883&amp;z=15&amp;q=50.200883N%2013.073417E&amp;l=16"/>
    <hyperlink ref="M586" r:id="rId949" location="x=12.724817&amp;y=50.140083&amp;z=15&amp;q=50.140083N%2012.724817E&amp;l=16" display="http://www.mapy.cz/ - x=12.724817&amp;y=50.140083&amp;z=15&amp;q=50.140083N%2012.724817E&amp;l=16"/>
    <hyperlink ref="M588" r:id="rId950" location="x=16.315100&amp;y=50.514400&amp;z=15&amp;q=50.514400N%2016.315100E&amp;l=16" display="http://www.mapy.cz/ - x=16.315100&amp;y=50.514400&amp;z=15&amp;q=50.514400N%2016.315100E&amp;l=16"/>
    <hyperlink ref="M589" r:id="rId951" location="x=15.339400&amp;y=50.516583&amp;z=15&amp;q=50.516583N%2015.339400E&amp;l=16" display="http://www.mapy.cz/ - x=15.339400&amp;y=50.516583&amp;z=15&amp;q=50.516583N%2015.339400E&amp;l=16"/>
    <hyperlink ref="M590" r:id="rId952" location="x=14.103617&amp;y=49.584850&amp;z=15&amp;q=49.584850N%2014.103617E&amp;l=16" display="http://www.mapy.cz/ - x=14.103617&amp;y=49.584850&amp;z=15&amp;q=49.584850N%2014.103617E&amp;l=16"/>
    <hyperlink ref="M591" r:id="rId953" location="x=14.492150&amp;y=50.842467&amp;z=15&amp;q=50.842467N%2014.492150E&amp;l=16" display="http://www.mapy.cz/ - x=14.492150&amp;y=50.842467&amp;z=15&amp;q=50.842467N%2014.492150E&amp;l=16"/>
    <hyperlink ref="M592" r:id="rId954" location="x=16.785067&amp;y=49.919683&amp;z=15&amp;q=49.919683N%2016.785067E&amp;l=16" display="http://www.mapy.cz/ - x=16.785067&amp;y=49.919683&amp;z=15&amp;q=49.919683N%2016.785067E&amp;l=16"/>
    <hyperlink ref="M593" r:id="rId955" location="x=17.974583&amp;y=49.402567&amp;z=15&amp;q=49.402567N%2017.974583E&amp;l=16" display="http://www.mapy.cz/ - x=17.974583&amp;y=49.402567&amp;z=15&amp;q=49.402567N%2017.974583E&amp;l=16"/>
    <hyperlink ref="M594" r:id="rId956" location="x=13.931083&amp;y=49.243817&amp;z=15&amp;q=49.243817N%2013.931083E&amp;l=16" display="http://www.mapy.cz/ - x=13.931083&amp;y=49.243817&amp;z=15&amp;q=49.243817N%2013.931083E&amp;l=16"/>
    <hyperlink ref="M595" r:id="rId957" location="x=14.059517&amp;y=50.697183&amp;z=15&amp;q=50.697183N%2014.059517E&amp;l=16" display="http://www.mapy.cz/ - x=14.059517&amp;y=50.697183&amp;z=15&amp;q=50.697183N%2014.059517E&amp;l=16"/>
    <hyperlink ref="M596" r:id="rId958" location="x=13.795900&amp;y=50.452850&amp;z=15&amp;q=50.452850N%2013.795900E&amp;l=16" display="http://www.mapy.cz/ - x=13.795900&amp;y=50.452850&amp;z=15&amp;q=50.452850N%2013.795900E&amp;l=16"/>
    <hyperlink ref="M597" r:id="rId959" location="x=14.636350&amp;y=50.594033&amp;z=15&amp;q=50.594033N%2014.636350E&amp;l=16" display="http://www.mapy.cz/ - x=14.636350&amp;y=50.594033&amp;z=15&amp;q=50.594033N%2014.636350E&amp;l=16"/>
    <hyperlink ref="M601" r:id="rId960" location="x=12.912567&amp;y=50.143617&amp;z=15&amp;q=50.143617N%2012.912567E&amp;l=16" display="http://www.mapy.cz/ - x=12.912567&amp;y=50.143617&amp;z=15&amp;q=50.143617N%2012.912567E&amp;l=16"/>
    <hyperlink ref="M602" r:id="rId961" location="x=16.148883&amp;y=50.510967&amp;z=15&amp;q=50.510967N%2016.148883E&amp;l=16" display="http://www.mapy.cz/ - x=16.148883&amp;y=50.510967&amp;z=15&amp;q=50.510967N%2016.148883E&amp;l=16"/>
    <hyperlink ref="M651" r:id="rId962" location="x=14.606200&amp;y=50.759767&amp;z=15&amp;q=50.759767N%2014.606200E&amp;l=16" display="http://www.mapy.cz/ - x=14.606200&amp;y=50.759767&amp;z=15&amp;q=50.759767N%2014.606200E&amp;l=16"/>
    <hyperlink ref="M604" r:id="rId963" location="x=14.878633&amp;y=50.698783&amp;z=15&amp;q=50.698783N%2014.878633E&amp;l=16" display="http://www.mapy.cz/ - x=14.878633&amp;y=50.698783&amp;z=15&amp;q=50.698783N%2014.878633E&amp;l=16"/>
    <hyperlink ref="M603" r:id="rId964" location="x=13.905850&amp;y=49.898400&amp;z=15&amp;q=49.898400N%2013.905850E&amp;l=16" display="http://www.mapy.cz/ - x=13.905850&amp;y=49.898400&amp;z=15&amp;q=49.898400N%2013.905850E&amp;l=16"/>
    <hyperlink ref="M605" r:id="rId965" location="x=13.855833&amp;y=50.453517&amp;z=15&amp;q=50.453517N%2013.855833E&amp;l=16" display="http://www.mapy.cz/ - x=13.855833&amp;y=50.453517&amp;z=15&amp;q=50.453517N%2013.855833E&amp;l=16"/>
    <hyperlink ref="M606" r:id="rId966" location="x=17.587633&amp;y=49.025750&amp;z=15&amp;q=49.025750N%2017.587633E&amp;l=16" display="http://www.mapy.cz/ - x=17.587633&amp;y=49.025750&amp;z=15&amp;q=49.025750N%2017.587633E&amp;l=16"/>
    <hyperlink ref="M609" r:id="rId967" location="x=16.850833&amp;y=50.045483&amp;z=15&amp;q=50.045483N%2016.850833E&amp;l=16" display="http://www.mapy.cz/ - x=16.850833&amp;y=50.045483&amp;z=15&amp;q=50.045483N%2016.850833E&amp;l=16"/>
    <hyperlink ref="M611" r:id="rId968" location="x=17.848783&amp;y=49.394183&amp;z=15&amp;q=49.394183N%2017.848783E&amp;l=16" display="http://www.mapy.cz/ - x=17.848783&amp;y=49.394183&amp;z=15&amp;q=49.394183N%2017.848783E&amp;l=16"/>
    <hyperlink ref="M612" r:id="rId969" location="x=13.934800&amp;y=50.527000&amp;z=15&amp;q=50.527000N%2013.934800E&amp;l=16" display="http://www.mapy.cz/ - x=13.934800&amp;y=50.527000&amp;z=15&amp;q=50.527000N%2013.934800E&amp;l=16"/>
    <hyperlink ref="M613" r:id="rId970" location="x=14.008900&amp;y=50.570983&amp;z=15&amp;q=50.570983N%2014.008900E&amp;l=16" display="http://www.mapy.cz/ - x=14.008900&amp;y=50.570983&amp;z=15&amp;q=50.570983N%2014.008900E&amp;l=16"/>
    <hyperlink ref="M614" r:id="rId971" location="x=14.483867&amp;y=49.810133&amp;z=15&amp;q=49.810133N%2014.483867E&amp;l=16" display="http://www.mapy.cz/ - x=14.483867&amp;y=49.810133&amp;z=15&amp;q=49.810133N%2014.483867E&amp;l=16"/>
    <hyperlink ref="M615" r:id="rId972" location="x=16.573817&amp;y=49.388233&amp;z=15&amp;q=49.388233N%2016.573817E&amp;l=16" display="http://www.mapy.cz/ - x=16.573817&amp;y=49.388233&amp;z=15&amp;q=49.388233N%2016.573817E&amp;l=16"/>
    <hyperlink ref="M616" r:id="rId973" location="x=18.112400&amp;y=49.583983&amp;z=15&amp;q=49.583983N%2018.112400E&amp;l=16" display="http://www.mapy.cz/ - x=18.112400&amp;y=49.583983&amp;z=15&amp;q=49.583983N%2018.112400E&amp;l=16"/>
    <hyperlink ref="M617" r:id="rId974" location="x=14.608550&amp;y=49.771633&amp;z=15&amp;q=49.771633N%2014.608550E&amp;l=16" display="http://www.mapy.cz/ - x=14.608550&amp;y=49.771633&amp;z=15&amp;q=49.771633N%2014.608550E&amp;l=16"/>
    <hyperlink ref="M652" r:id="rId975" location="x=14.702383&amp;y=50.593467&amp;z=15&amp;q=50.593467N%2014.702383E&amp;l=16" display="http://www.mapy.cz/ - x=14.702383&amp;y=50.593467&amp;z=15&amp;q=50.593467N%2014.702383E&amp;l=16"/>
    <hyperlink ref="M618" r:id="rId976" location="x=13.977650&amp;y=50.629600&amp;z=15&amp;q=50.629600N%2013.977650E&amp;l=16" display="http://www.mapy.cz/ - x=13.977650&amp;y=50.629600&amp;z=15&amp;q=50.629600N%2013.977650E&amp;l=16"/>
    <hyperlink ref="M619" r:id="rId977" location="x=13.288600&amp;y=49.130400&amp;z=15&amp;q=49.130400N%2013.288600E&amp;l=16" display="http://www.mapy.cz/ - x=13.288600&amp;y=49.130400&amp;z=15&amp;q=49.130400N%2013.288600E&amp;l=16"/>
    <hyperlink ref="M576" r:id="rId978" location="x=13.657867&amp;y=49.436467&amp;z=15&amp;q=49.436467N%2013.657867E&amp;l=16" display="http://www.mapy.cz/ - x=13.657867&amp;y=49.436467&amp;z=15&amp;q=49.436467N%2013.657867E&amp;l=16"/>
    <hyperlink ref="M621" r:id="rId979" location="x=15.014533&amp;y=49.680900&amp;z=15&amp;q=49.680900N%2015.014533E&amp;l=16" display="http://www.mapy.cz/ - x=15.014533&amp;y=49.680900&amp;z=15&amp;q=49.680900N%2015.014533E&amp;l=16"/>
    <hyperlink ref="M623" r:id="rId980" location="x=17.598483&amp;y=50.231950&amp;z=15&amp;q=50.231950N%2017.598483E&amp;l=16" display="http://www.mapy.cz/ - x=17.598483&amp;y=50.231950&amp;z=15&amp;q=50.231950N%2017.598483E&amp;l=16"/>
    <hyperlink ref="M624" r:id="rId981" location="x=14.405933&amp;y=49.827617&amp;z=15&amp;q=49.827617N%2014.405933E&amp;l=16" display="http://www.mapy.cz/ - x=14.405933&amp;y=49.827617&amp;z=15&amp;q=49.827617N%2014.405933E&amp;l=16"/>
    <hyperlink ref="M538" r:id="rId982" location="x=13.633200&amp;y=50.520517&amp;z=15&amp;q=50.520517N%2013.633200E&amp;l=16" display="http://www.mapy.cz/ - x=13.633200&amp;y=50.520517&amp;z=15&amp;q=50.520517N%2013.633200E&amp;l=16"/>
    <hyperlink ref="M627" r:id="rId983" location="x=13.919750&amp;y=48.938783&amp;z=15&amp;q=48.938783N%2013.919750E&amp;l=16" display="http://www.mapy.cz/ - x=13.919750&amp;y=48.938783&amp;z=15&amp;q=48.938783N%2013.919750E&amp;l=16"/>
    <hyperlink ref="M629" r:id="rId984" location="x=14.336333&amp;y=48.776267&amp;z=15&amp;q=48.776267N%2014.336333E&amp;l=16" display="http://www.mapy.cz/ - x=14.336333&amp;y=48.776267&amp;z=15&amp;q=48.776267N%2014.336333E&amp;l=16"/>
    <hyperlink ref="M630" r:id="rId985" location="x=15.337500&amp;y=49.154467&amp;z=15&amp;q=49.154467N%2015.337500E&amp;l=16" display="http://www.mapy.cz/ - x=15.337500&amp;y=49.154467&amp;z=15&amp;q=49.154467N%2015.337500E&amp;l=16"/>
    <hyperlink ref="M631" r:id="rId986" location="x=13.149650&amp;y=50.270000&amp;z=15&amp;q=50.270000N%2013.149650E&amp;l=16" display="http://www.mapy.cz/ - x=13.149650&amp;y=50.270000&amp;z=15&amp;q=50.270000N%2013.149650E&amp;l=16"/>
    <hyperlink ref="M632" r:id="rId987" location="x=12.963767&amp;y=50.205600&amp;z=15&amp;q=50.205600N%2012.963767E&amp;l=16" display="http://www.mapy.cz/ - x=12.963767&amp;y=50.205600&amp;z=15&amp;q=50.205600N%2012.963767E&amp;l=16"/>
    <hyperlink ref="M636" r:id="rId988" location="x=14.284483&amp;y=50.793867&amp;z=15&amp;q=50.793867N%2014.284483E&amp;l=16" display="http://www.mapy.cz/ - x=14.284483&amp;y=50.793867&amp;z=15&amp;q=50.793867N%2014.284483E&amp;l=16"/>
    <hyperlink ref="M650" r:id="rId989" location="x=13.736317&amp;y=49.935200&amp;z=15&amp;q=49.935200N%2013.736317E&amp;l=16" display="http://www.mapy.cz/ - x=13.736317&amp;y=49.935200&amp;z=15&amp;q=49.935200N%2013.736317E&amp;l=16"/>
    <hyperlink ref="M637" r:id="rId990" location="x=15.529800&amp;y=50.752317&amp;z=15&amp;q=50.752317N%2015.529800E&amp;l=16" display="http://www.mapy.cz/ - x=15.529800&amp;y=50.752317&amp;z=15&amp;q=50.752317N%2015.529800E&amp;l=16"/>
    <hyperlink ref="M638" r:id="rId991" location="x=17.291533&amp;y=50.097267&amp;z=15&amp;q=50.097267N%2017.291533E&amp;l=16" display="http://www.mapy.cz/ - x=17.291533&amp;y=50.097267&amp;z=15&amp;q=50.097267N%2017.291533E&amp;l=16"/>
    <hyperlink ref="M640" r:id="rId992" location="x=13.979883&amp;y=48.837633&amp;z=15&amp;q=48.837633N%2013.979883E&amp;l=16" display="http://www.mapy.cz/ - x=13.979883&amp;y=48.837633&amp;z=15&amp;q=48.837633N%2013.979883E&amp;l=16"/>
    <hyperlink ref="M645" r:id="rId993" location="x=16.057717&amp;y=49.417333&amp;z=15&amp;q=49.417333N%2016.057717E&amp;l=16" display="http://www.mapy.cz/ - x=16.057717&amp;y=49.417333&amp;z=15&amp;q=49.417333N%2016.057717E&amp;l=16"/>
    <hyperlink ref="M648" r:id="rId994" location="x=14.638667&amp;y=49.304583&amp;z=15&amp;q=49.304583N%2014.638667E&amp;l=16" display="http://www.mapy.cz/ - x=14.638667&amp;y=49.304583&amp;z=15&amp;q=49.304583N%2014.638667E&amp;l=16"/>
    <hyperlink ref="M653" r:id="rId995" location="x=16.984433&amp;y=49.197400&amp;z=15&amp;q=49.197400N%2016.984433E&amp;l=16" display="http://www.mapy.cz/ - x=16.984433&amp;y=49.197400&amp;z=15&amp;q=49.197400N%2016.984433E&amp;l=16"/>
    <hyperlink ref="M654" r:id="rId996" location="x=14.570550&amp;y=50.638417&amp;z=15&amp;q=50.638417N%2014.570550E&amp;l=16" display="http://www.mapy.cz/ - x=14.570550&amp;y=50.638417&amp;z=15&amp;q=50.638417N%2014.570550E&amp;l=16"/>
    <hyperlink ref="K359" r:id="rId997" tooltip="Lužické hory" display="https://cs.wikipedia.org/wiki/Lu%C5%BEick%C3%A9_hory"/>
    <hyperlink ref="M359" r:id="rId998" location="x=14.749800&amp;y=50.807517&amp;z=15&amp;q=50.807517N%2014.749800E&amp;l=16" display="http://www.mapy.cz/#x=14.749800&amp;y=50.807517&amp;z=15&amp;q=50.807517N%2014.749800E&amp;l=16"/>
    <hyperlink ref="K375" r:id="rId999" tooltip="Slavkovský les" display="https://cs.wikipedia.org/wiki/Slavkovsk%C3%BD_les"/>
    <hyperlink ref="K376" r:id="rId1000" tooltip="Doupovské hory" display="https://cs.wikipedia.org/wiki/Doupovsk%C3%A9_hory"/>
    <hyperlink ref="K186" r:id="rId1001" tooltip="Krkonoše" display="https://cs.wikipedia.org/wiki/Krkono%C5%A1e"/>
    <hyperlink ref="M186" r:id="rId1002" location="x=15.682350&amp;y=50.727717&amp;z=15&amp;q=50.727717N%2015.682350E&amp;l=16" display="http://www.mapy.cz/ - x=15.682350&amp;y=50.727717&amp;z=15&amp;q=50.727717N%2015.682350E&amp;l=16"/>
    <hyperlink ref="E186" r:id="rId1003" tooltip="Luční hora" display="https://cs.wikipedia.org/wiki/Lu%C4%8Dn%C3%AD_hora"/>
    <hyperlink ref="E554" r:id="rId1004" tooltip="Čeřínek"/>
    <hyperlink ref="E166" r:id="rId1005" display="https://cs.wikipedia.org/wiki/Kru%C5%A1n%C3%A1_hora"/>
    <hyperlink ref="E359" r:id="rId1006" tooltip="Sokol (Lužické hory)" display="https://cs.wikipedia.org/wiki/Sokol_(Lu%C5%BEick%C3%A9_hory)"/>
    <hyperlink ref="E436" r:id="rId1007" tooltip="Chlumská hora (Rakovnická pahorkatina)" display="https://cs.wikipedia.org/wiki/Chlumsk%C3%A1_hora_(Rakovnick%C3%A1_pahorkatina)"/>
    <hyperlink ref="E632" r:id="rId1008" tooltip="Andělská hora (Slavkovský les)" display="https://cs.wikipedia.org/wiki/And%C4%9Blsk%C3%A1_hora_(Slavkovsk%C3%BD_les)"/>
    <hyperlink ref="E610" r:id="rId1009" tooltip="Velký Roudný" display="https://cs.wikipedia.org/wiki/Velk%C3%BD_Roudn%C3%BD"/>
    <hyperlink ref="E603" r:id="rId1010" tooltip="Zámecký vrch (Křivoklátská vrchovina)"/>
    <hyperlink ref="E651" r:id="rId1011" tooltip="Strážný (Ralská pahorkatina, 492 m)" display="https://cs.wikipedia.org/wiki/Str%C3%A1%C5%BEn%C3%BD_(Ralsk%C3%A1_pahorkatina,_492_m)"/>
    <hyperlink ref="E580" r:id="rId1012" tooltip="Hamerský Špičák" display="https://cs.wikipedia.org/wiki/Hamersk%C3%BD_%C5%A0pi%C4%8D%C3%A1k"/>
    <hyperlink ref="E563" r:id="rId1013" tooltip="Káčov (Jičínská pahorkatina)" display="https://cs.wikipedia.org/wiki/K%C3%A1%C4%8Dov_(Ji%C4%8D%C3%ADnsk%C3%A1_pahorkatina)"/>
    <hyperlink ref="E558" r:id="rId1014" tooltip="Baba (Lišovský práh)" display="https://cs.wikipedia.org/wiki/Baba_(Li%C5%A1ovsk%C3%BD_pr%C3%A1h)"/>
    <hyperlink ref="E555" r:id="rId1015" tooltip="Háj (Smrčiny)" display="https://cs.wikipedia.org/wiki/H%C3%A1j_(Smr%C4%8Diny)"/>
    <hyperlink ref="E548" r:id="rId1016" tooltip="Pekelský vrch" display="https://cs.wikipedia.org/wiki/Pekelsk%C3%BD_vrch"/>
    <hyperlink ref="E522" r:id="rId1017" tooltip="Mlýnský vrch (Dokeská pahorkatina)" display="https://cs.wikipedia.org/wiki/Ml%C3%BDnsk%C3%BD_vrch_(Dokesk%C3%A1_pahorkatina)"/>
    <hyperlink ref="E502" r:id="rId1018" tooltip="Kamenický kopec" display="https://cs.wikipedia.org/wiki/Kamenick%C3%BD_kopec"/>
    <hyperlink ref="E481" r:id="rId1019" tooltip="Česlar" display="https://cs.wikipedia.org/wiki/%C4%8Ceslar"/>
    <hyperlink ref="E479" r:id="rId1020" tooltip="Šedina" display="https://cs.wikipedia.org/wiki/%C5%A0edina"/>
    <hyperlink ref="E416" r:id="rId1021" tooltip="Vysoký Kamýk" display="https://cs.wikipedia.org/wiki/Vysok%C3%BD_Kam%C3%BDk"/>
    <hyperlink ref="E439" r:id="rId1022" tooltip="Vyhlídka (Frýdlantská pahorkatina)" display="https://cs.wikipedia.org/wiki/Vyhl%C3%ADdka_(Fr%C3%BDdlantsk%C3%A1_pahorkatina)"/>
    <hyperlink ref="E429" r:id="rId1023" tooltip="Skalický vrch" display="https://cs.wikipedia.org/wiki/Skalick%C3%BD_vrch"/>
    <hyperlink ref="E420" r:id="rId1024" tooltip="Veliš (Jičínská pahorkatina)" display="https://cs.wikipedia.org/wiki/Veli%C5%A1_(Ji%C4%8D%C3%ADnsk%C3%A1_pahorkatina)"/>
    <hyperlink ref="E388" r:id="rId1025" tooltip="Hostýn" display="https://cs.wikipedia.org/wiki/Host%C3%BDn"/>
    <hyperlink ref="E393" r:id="rId1026" tooltip="Holý kopec" display="https://cs.wikipedia.org/wiki/Hol%C3%BD_kopec"/>
    <hyperlink ref="E381" r:id="rId1027" tooltip="Maxinec" display="https://cs.wikipedia.org/wiki/Maxinec"/>
    <hyperlink ref="E371" r:id="rId1028" tooltip="Korecký vrch" display="https://cs.wikipedia.org/wiki/Koreck%C3%BD_vrch"/>
    <hyperlink ref="E368" r:id="rId1029" tooltip="Baba (Jičínská pahorkatina)" display="https://cs.wikipedia.org/wiki/Baba_(Ji%C4%8D%C3%ADnsk%C3%A1_pahorkatina)"/>
    <hyperlink ref="E356" r:id="rId1030" tooltip="Přivýšina" display="https://cs.wikipedia.org/wiki/P%C5%99iv%C3%BD%C5%A1ina"/>
    <hyperlink ref="E325" r:id="rId1031" tooltip="Plešný" display="https://cs.wikipedia.org/wiki/Ple%C5%A1n%C3%BD"/>
    <hyperlink ref="E288" r:id="rId1032" tooltip="Výhon (Dyjsko-svratecký úval)" display="https://cs.wikipedia.org/wiki/V%C3%BDhon_(Dyjsko-svrateck%C3%BD_%C3%BAval)"/>
    <hyperlink ref="E285" r:id="rId1033" tooltip="Brnišťský vrch" display="https://cs.wikipedia.org/wiki/Brni%C5%A1%C5%A5sk%C3%BD_vrch"/>
    <hyperlink ref="E275" r:id="rId1034" tooltip="Čubův kopec (rozhledna)" display="https://cs.wikipedia.org/wiki/%C4%8Cub%C5%AFv_kopec_(rozhledna)"/>
    <hyperlink ref="E253" r:id="rId1035" tooltip="Kumburk (hora)" display="https://cs.wikipedia.org/wiki/Kumburk_(hora)"/>
    <hyperlink ref="E223" r:id="rId1036" tooltip="Chotovický vrch" display="https://cs.wikipedia.org/wiki/Chotovick%C3%BD_vrch"/>
    <hyperlink ref="E208" r:id="rId1037" tooltip="Ostrý vrch (Slezské Beskydy)" display="https://cs.wikipedia.org/wiki/Ostr%C3%BD_vrch_(Slezsk%C3%A9_Beskydy)"/>
    <hyperlink ref="E205" r:id="rId1038" tooltip="Háj (Hanušovická vrchovina)" display="https://cs.wikipedia.org/wiki/H%C3%A1j_(Hanu%C5%A1ovick%C3%A1_vrchovina)"/>
    <hyperlink ref="E196" r:id="rId1039" display="http://cs.wikipedia.org/wiki/Dlouh%C3%A9_str%C3%A1n%C4%9B"/>
    <hyperlink ref="E167" r:id="rId1040" tooltip="Kamenný vrch (Hanušovická vrchovina)" display="https://cs.wikipedia.org/wiki/Kamenn%C3%BD_vrch_(Hanu%C5%A1ovick%C3%A1_vrchovina)"/>
    <hyperlink ref="E192" r:id="rId1041" tooltip="Bacín" display="https://cs.wikipedia.org/wiki/Bac%C3%ADn"/>
    <hyperlink ref="E191" r:id="rId1042" tooltip="Hradisko (Litenčická pahorkatina)" display="https://cs.wikipedia.org/wiki/Hradisko_(Liten%C4%8Dick%C3%A1_pahorkatina)"/>
    <hyperlink ref="E173" r:id="rId1043" tooltip="Těchovín" display="https://cs.wikipedia.org/wiki/T%C4%9Bchov%C3%ADn"/>
    <hyperlink ref="E189" r:id="rId1044" tooltip="Úhošť" display="https://cs.wikipedia.org/wiki/%C3%9Aho%C5%A1%C5%A5"/>
    <hyperlink ref="E175" r:id="rId1045" tooltip="Liščí hora (Krkonošské podhůří)" display="https://cs.wikipedia.org/wiki/Li%C5%A1%C4%8D%C3%AD_hora_(Krkono%C5%A1sk%C3%A9_podh%C5%AF%C5%99%C3%AD)"/>
    <hyperlink ref="E134" r:id="rId1046" tooltip="Vyskeř (Jičínská pahorkatina)" display="https://cs.wikipedia.org/wiki/Vyske%C5%99_(Ji%C4%8D%C3%ADnsk%C3%A1_pahorkatina)"/>
    <hyperlink ref="E133" r:id="rId1047" tooltip="Zvičina" display="https://cs.wikipedia.org/wiki/Zvi%C4%8Dina"/>
    <hyperlink ref="E88" r:id="rId1048" tooltip="Přimda (Český les)"/>
    <hyperlink ref="E87" r:id="rId1049" tooltip="Makyta" display="https://cs.wikipedia.org/wiki/Makyta"/>
    <hyperlink ref="E75" r:id="rId1050" tooltip="Říp" display="https://cs.wikipedia.org/wiki/%C5%98%C3%ADp"/>
    <hyperlink ref="E61" r:id="rId1051" tooltip="Kyčera (Slezské Beskydy)" display="https://cs.wikipedia.org/wiki/Ky%C4%8Dera_(Slezsk%C3%A9_Beskydy)"/>
    <hyperlink ref="E46" r:id="rId1052" tooltip="Brdo (Chřiby)" display="https://cs.wikipedia.org/wiki/Brdo_(Ch%C5%99iby)"/>
    <hyperlink ref="E32" r:id="rId1053" tooltip="Královecký Špičák" display="https://cs.wikipedia.org/wiki/Kr%C3%A1loveck%C3%BD_%C5%A0pi%C4%8D%C3%A1k"/>
    <hyperlink ref="E25" r:id="rId1054" tooltip="Smrk (Rychlebské hory)"/>
    <hyperlink ref="E16" r:id="rId1055" tooltip="Travný" display="https://cs.wikipedia.org/wiki/Travn%C3%BD"/>
    <hyperlink ref="E419" r:id="rId1056" tooltip="Výrov (hradiště)" display="https://cs.wikipedia.org/wiki/V%C3%BDrov_(hradi%C5%A1t%C4%9B)"/>
    <hyperlink ref="E638" r:id="rId1057" tooltip="Lyra (Hrubý Jeseník)" display="https://cs.wikipedia.org/wiki/Lyra_(Hrub%C3%BD_Jesen%C3%ADk)"/>
    <hyperlink ref="E626" r:id="rId1058" tooltip="Malý Sněžník" display="https://cs.wikipedia.org/wiki/Mal%C3%BD_Sn%C4%9B%C5%BEn%C3%ADk"/>
    <hyperlink ref="E504" r:id="rId1059" tooltip="Zaječí vrch" display="https://cs.wikipedia.org/wiki/Zaje%C4%8D%C3%AD_vrch"/>
    <hyperlink ref="E457" r:id="rId1060" tooltip="Strážný (Šumava)"/>
    <hyperlink ref="E394" r:id="rId1061" tooltip="Radhošť" display="https://cs.wikipedia.org/wiki/Radho%C5%A1%C5%A5"/>
    <hyperlink ref="E369" r:id="rId1062" display="http://cs.wikipedia.org/wiki/%C4%8Cerven%C3%A1_hora_(Hrub%C3%BD_Jesen%C3%ADk)"/>
    <hyperlink ref="E364" r:id="rId1063" tooltip="Ostrý (Moravskoslezské Beskydy)" display="https://cs.wikipedia.org/wiki/Ostr%C3%BD_(Moravskoslezsk%C3%A9_Beskydy)"/>
    <hyperlink ref="E323" r:id="rId1064" tooltip="Čepičná" display="https://cs.wikipedia.org/wiki/%C4%8Cepi%C4%8Dn%C3%A1"/>
    <hyperlink ref="E225" r:id="rId1065" tooltip="Spálený (Šumava)"/>
    <hyperlink ref="E217" r:id="rId1066" display="http://cs.wikipedia.org/wiki/Kamenec_(Novohradsk%C3%A9_hory)"/>
    <hyperlink ref="E161" r:id="rId1067" tooltip="Bobík (Šumava)" display="https://cs.wikipedia.org/wiki/Bob%C3%ADk_(%C5%A0umava)"/>
    <hyperlink ref="E98" r:id="rId1068" tooltip="Černá hora (Krkonoše)" display="https://cs.wikipedia.org/wiki/%C4%8Cern%C3%A1_hora_(Krkono%C5%A1e)"/>
    <hyperlink ref="E569" r:id="rId1069" tooltip="Hůrecký vrch"/>
    <hyperlink ref="E525" r:id="rId1070" tooltip="Čupel"/>
    <hyperlink ref="E293" r:id="rId1071" tooltip="Stráž (Šumava)" display="https://cs.wikipedia.org/wiki/Str%C3%A1%C5%BE_(%C5%A0umava)"/>
    <hyperlink ref="E179" r:id="rId1072" tooltip="Kozubová" display="https://cs.wikipedia.org/wiki/Kozubov%C3%A1"/>
    <hyperlink ref="E136" r:id="rId1073" tooltip="Špičák (Želnavská hornatina)" display="https://cs.wikipedia.org/wiki/%C5%A0pi%C4%8D%C3%A1k_(%C5%BDelnavsk%C3%A1_hornatina)"/>
    <hyperlink ref="E30" r:id="rId1074" tooltip="Velký Javorník" display="https://cs.wikipedia.org/wiki/Velk%C3%BD_Javorn%C3%ADk"/>
    <hyperlink ref="E261" r:id="rId1075" tooltip="Křemenná"/>
    <hyperlink ref="E273" r:id="rId1076" tooltip="Třemšín" display="https://cs.wikipedia.org/wiki/T%C5%99em%C5%A1%C3%ADn"/>
    <hyperlink ref="E637" r:id="rId1077" tooltip="Kotel (Krkonoše)" display="https://cs.wikipedia.org/wiki/Kotel_(Krkono%C5%A1e)"/>
    <hyperlink ref="E530" r:id="rId1078" tooltip="Lysý vrch (Jizerské hory)"/>
    <hyperlink ref="E495" r:id="rId1079" tooltip="Stržový vrch" display="https://cs.wikipedia.org/wiki/Str%C5%BEov%C3%BD_vrch"/>
    <hyperlink ref="E488" r:id="rId1080" tooltip="Císařský kámen" display="https://cs.wikipedia.org/wiki/C%C3%ADsa%C5%99sk%C3%BD_k%C3%A1men"/>
    <hyperlink ref="E73" r:id="rId1081" tooltip="Černá studnice" display="https://cs.wikipedia.org/wiki/%C4%8Cern%C3%A1_studnice"/>
    <hyperlink ref="E282" r:id="rId1082" tooltip="Studený (Orlické hory)" display="https://cs.wikipedia.org/wiki/Studen%C3%BD_(Orlick%C3%A9_hory)"/>
    <hyperlink ref="E358" r:id="rId1083" tooltip="Adam (Orlické hory)" display="https://cs.wikipedia.org/wiki/Adam_(Orlick%C3%A9_hory)"/>
    <hyperlink ref="E270" r:id="rId1084" tooltip="Lysečina" display="https://cs.wikipedia.org/wiki/Lyse%C4%8Dina"/>
    <hyperlink ref="E6" r:id="rId1085" tooltip="Klínovec" display="https://cs.wikipedia.org/wiki/Kl%C3%ADnovec"/>
    <hyperlink ref="E465" r:id="rId1086" tooltip="Široký vrch (Lužické hory)" display="https://cs.wikipedia.org/wiki/%C5%A0irok%C3%BD_vrch_(Lu%C5%BEick%C3%A9_hory)"/>
    <hyperlink ref="E392" r:id="rId1087" tooltip="Střední vrch" display="https://cs.wikipedia.org/wiki/St%C5%99edn%C3%AD_vrch"/>
    <hyperlink ref="E498" r:id="rId1088" tooltip="Plešivec (Lužické hory, 597 m)" display="https://cs.wikipedia.org/wiki/Ple%C5%A1ivec_(Lu%C5%BEick%C3%A9_hory,_597_m)"/>
    <hyperlink ref="E591" r:id="rId1089" tooltip="Chřibský vrch" display="https://cs.wikipedia.org/wiki/Ch%C5%99ibsk%C3%BD_vrch"/>
    <hyperlink ref="E327" r:id="rId1090" tooltip="Plešivec (Lužické hory, 658 m)"/>
    <hyperlink ref="E640" r:id="rId1091" tooltip="Černý les (Šumava)"/>
    <hyperlink ref="E228" r:id="rId1092" tooltip="Velká Tisová" display="https://cs.wikipedia.org/wiki/Velk%C3%A1_Tisov%C3%A1"/>
    <hyperlink ref="E211" r:id="rId1093" tooltip="Javor (Lužické hory)" display="https://cs.wikipedia.org/wiki/Javor_(Lu%C5%BEick%C3%A9_hory)"/>
    <hyperlink ref="E297" r:id="rId1094" tooltip="Malý Buk" display="https://cs.wikipedia.org/wiki/Mal%C3%BD_Buk"/>
    <hyperlink ref="E147" r:id="rId1095" tooltip="Smrk (Jizerské hory)" display="https://cs.wikipedia.org/wiki/Smrk_(Jizersk%C3%A9_hory)"/>
    <hyperlink ref="E118" r:id="rId1096" tooltip="Žlebský kopec"/>
    <hyperlink ref="E85" r:id="rId1097" tooltip="Hvozd (Lužické hory)" display="https://cs.wikipedia.org/wiki/Hvozd_(Lu%C5%BEick%C3%A9_hory)"/>
    <hyperlink ref="E107" r:id="rId1098" tooltip="Klíč (Lužické hory)" display="https://cs.wikipedia.org/wiki/Kl%C3%AD%C4%8D_(Lu%C5%BEick%C3%A9_hory)"/>
    <hyperlink ref="E95" r:id="rId1099" tooltip="Jedlová (Lužické hory)" display="https://cs.wikipedia.org/wiki/Jedlov%C3%A1_(Lu%C5%BEick%C3%A9_hory)"/>
    <hyperlink ref="E294" r:id="rId1100" tooltip="Černý vrch (Jizerské hory)" display="https://cs.wikipedia.org/wiki/%C4%8Cern%C3%BD_vrch_(Jizersk%C3%A9_hory)"/>
    <hyperlink ref="E28" r:id="rId1101" tooltip="Boubín" display="https://cs.wikipedia.org/wiki/Boub%C3%ADn"/>
    <hyperlink ref="E99" r:id="rId1102" display="http://cs.wikipedia.org/wiki/Jelen%C3%AD_lou%C4%8Dky"/>
    <hyperlink ref="E114" r:id="rId1103" tooltip="Tábor (Ještědsko-kozákovský hřbet)" display="https://cs.wikipedia.org/wiki/T%C3%A1bor_(Je%C5%A1t%C4%9Bdsko-koz%C3%A1kovsk%C3%BD_h%C5%99bet)"/>
    <hyperlink ref="E589" r:id="rId1104" tooltip="Ředice (Ještědsko-kozákovský hřbet)" display="https://cs.wikipedia.org/wiki/%C5%98edice_(Je%C5%A1t%C4%9Bdsko-koz%C3%A1kovsk%C3%BD_h%C5%99bet)"/>
    <hyperlink ref="E291" r:id="rId1105" tooltip="Ovčí hora (Ještědsko-kozákovský hřbet)" display="https://cs.wikipedia.org/wiki/Ov%C4%8D%C3%AD_hora_(Je%C5%A1t%C4%9Bdsko-koz%C3%A1kovsk%C3%BD_h%C5%99bet)"/>
    <hyperlink ref="E49" r:id="rId1106" display="http://cs.wikipedia.org/wiki/Medv%C4%9Bd%C3%AD_vrch"/>
    <hyperlink ref="E470" r:id="rId1107" tooltip="Javorník (Ještědsko-kozákovský hřbet)" display="https://cs.wikipedia.org/wiki/Javorn%C3%ADk_(Je%C5%A1t%C4%9Bdsko-koz%C3%A1kovsk%C3%BD_h%C5%99bet)"/>
    <hyperlink ref="E180" r:id="rId1108" tooltip="Dlouhá hora" display="https://cs.wikipedia.org/wiki/Dlouh%C3%A1_hora"/>
    <hyperlink ref="E31" r:id="rId1109" tooltip="Ralsko (Ralská pahorkatina)" display="https://cs.wikipedia.org/wiki/Ralsko_(Ralsk%C3%A1_pahorkatina)"/>
    <hyperlink ref="E185" r:id="rId1110" tooltip="Maršovický vrch (Ralská pahorkatina)" display="https://cs.wikipedia.org/wiki/Mar%C5%A1ovick%C3%BD_vrch_(Ralsk%C3%A1_pahorkatina)"/>
    <hyperlink ref="E254" r:id="rId1111" tooltip="Lipka (Ralská pahorkatina)" display="https://cs.wikipedia.org/wiki/Lipka_(Ralsk%C3%A1_pahorkatina)"/>
    <hyperlink ref="E453" r:id="rId1112" tooltip="Velký Beškovský kopec" display="https://cs.wikipedia.org/wiki/Velk%C3%BD_Be%C5%A1kovsk%C3%BD_kopec"/>
    <hyperlink ref="E304" r:id="rId1113" tooltip="Velká Buková (Ralská pahorkatina)" display="https://cs.wikipedia.org/wiki/Velk%C3%A1_Bukov%C3%A1_(Ralsk%C3%A1_pahorkatina)"/>
    <hyperlink ref="E215" r:id="rId1114" tooltip="Tachovský vrch" display="https://cs.wikipedia.org/wiki/Tachovsk%C3%BD_vrch"/>
    <hyperlink ref="E597" r:id="rId1115" tooltip="Šroubený" display="https://cs.wikipedia.org/wiki/%C5%A0rouben%C3%BD"/>
    <hyperlink ref="E652" r:id="rId1116" tooltip="Pecopala" display="https://cs.wikipedia.org/wiki/Pecopala"/>
    <hyperlink ref="E480" r:id="rId1117" tooltip="Nedvězí (Ralská pahorkatina)" display="https://cs.wikipedia.org/wiki/Nedv%C4%9Bz%C3%AD_(Ralsk%C3%A1_pahorkatina)"/>
    <hyperlink ref="E219" r:id="rId1118" tooltip="Berkovský vrch" display="https://cs.wikipedia.org/wiki/Berkovsk%C3%BD_vrch"/>
    <hyperlink ref="E146" r:id="rId1119" tooltip="Dub (Ralská pahorkatina)" display="https://cs.wikipedia.org/wiki/Dub_(Ralsk%C3%A1_pahorkatina)"/>
    <hyperlink ref="E240" r:id="rId1120" tooltip="Borný" display="https://cs.wikipedia.org/wiki/Born%C3%BD"/>
    <hyperlink ref="E521" r:id="rId1121" tooltip="Lysá skála" display="https://cs.wikipedia.org/wiki/Lys%C3%A1_sk%C3%A1la"/>
    <hyperlink ref="E654" r:id="rId1122" tooltip="Kraví hora (Provodínské kameny)" display="https://cs.wikipedia.org/wiki/Krav%C3%AD_hora_(Provod%C3%ADnsk%C3%A9_kameny)"/>
    <hyperlink ref="E604" r:id="rId1123" tooltip="Chrastenský vrch" display="https://cs.wikipedia.org/wiki/Chrastensk%C3%BD_vrch"/>
    <hyperlink ref="E546" r:id="rId1124" tooltip="Stříbrník (Ralská pahorkatina)" display="https://cs.wikipedia.org/wiki/St%C5%99%C3%ADbrn%C3%ADk_(Ralsk%C3%A1_pahorkatina)"/>
    <hyperlink ref="E140" r:id="rId1125" tooltip="Vrátenská hora" display="https://cs.wikipedia.org/wiki/Vr%C3%A1tensk%C3%A1_hora"/>
    <hyperlink ref="E184" r:id="rId1126" tooltip="Velký Jelení vrch" display="https://cs.wikipedia.org/wiki/Velk%C3%BD_Jelen%C3%AD_vrch"/>
    <hyperlink ref="E111" r:id="rId1127" tooltip="Tisový vrch" display="https://cs.wikipedia.org/wiki/Tisov%C3%BD_vrch"/>
    <hyperlink ref="E123" r:id="rId1128" tooltip="Ronov (Ralská pahorkatina)" display="https://cs.wikipedia.org/wiki/Ronov_(Ralsk%C3%A1_pahorkatina)"/>
    <hyperlink ref="E200" r:id="rId1129" tooltip="Žlíbský vrch"/>
    <hyperlink ref="E534" r:id="rId1130" tooltip="Mazova horka" display="https://cs.wikipedia.org/wiki/Mazova_horka"/>
    <hyperlink ref="E128" r:id="rId1131" tooltip="Javorník (Šumava)" display="https://cs.wikipedia.org/wiki/Javorn%C3%ADk_(%C5%A0umava)"/>
    <hyperlink ref="E54" r:id="rId1132" tooltip="Tlustec" display="https://cs.wikipedia.org/wiki/Tlustec"/>
    <hyperlink ref="E48" r:id="rId1133" tooltip="Bezděz (Ralská pahorkatina)"/>
    <hyperlink ref="E52" r:id="rId1134" tooltip="Libín (Šumavské podhůří)" display="https://cs.wikipedia.org/wiki/Lib%C3%ADn_(%C5%A0umavsk%C3%A9_podh%C5%AF%C5%99%C3%AD)"/>
    <hyperlink ref="E60" r:id="rId1135" tooltip="Jezevčí vrch" display="https://cs.wikipedia.org/wiki/Jezev%C4%8D%C3%AD_vrch"/>
    <hyperlink ref="E378" r:id="rId1136" tooltip="Lotarův vrch"/>
    <hyperlink ref="E501" r:id="rId1137" tooltip="Želenický vrch" display="https://cs.wikipedia.org/wiki/%C5%BDelenick%C3%BD_vrch"/>
    <hyperlink ref="E249" r:id="rId1138" tooltip="Zámecký vrch (České středohoří, 530 m)" display="https://cs.wikipedia.org/wiki/Z%C3%A1meck%C3%BD_vrch_(%C4%8Cesk%C3%A9_st%C5%99edoho%C5%99%C3%AD,_530_m)"/>
    <hyperlink ref="E636" r:id="rId1139" tooltip="Popovičský vrch" display="https://cs.wikipedia.org/wiki/Popovi%C4%8Dsk%C3%BD_vrch"/>
    <hyperlink ref="E613" r:id="rId1140" tooltip="Kubačka" display="https://cs.wikipedia.org/wiki/Kuba%C4%8Dka"/>
    <hyperlink ref="E139" r:id="rId1141" tooltip="Kozel (České středohoří)" display="https://cs.wikipedia.org/wiki/Kozel_(%C4%8Cesk%C3%A9_st%C5%99edoho%C5%99%C3%AD)"/>
    <hyperlink ref="E518" r:id="rId1142" tooltip="Kohout (České středohoří)" display="https://cs.wikipedia.org/wiki/Kohout_(%C4%8Cesk%C3%A9_st%C5%99edoho%C5%99%C3%AD)"/>
    <hyperlink ref="E183" r:id="rId1143" tooltip="Kaňkov (České středohoří)" display="https://cs.wikipedia.org/wiki/Ka%C5%88kov_(%C4%8Cesk%C3%A9_st%C5%99edoho%C5%99%C3%AD)"/>
    <hyperlink ref="E361" r:id="rId1144" tooltip="Chmelník" display="https://cs.wikipedia.org/wiki/Chmeln%C3%ADk"/>
    <hyperlink ref="E224" r:id="rId1145" tooltip="Doubravská hora" display="https://cs.wikipedia.org/wiki/Doubravsk%C3%A1_hora"/>
    <hyperlink ref="E194" r:id="rId1146" tooltip="Deblík" display="https://cs.wikipedia.org/wiki/Debl%C3%ADk"/>
    <hyperlink ref="E538" r:id="rId1147" tooltip="Hněvín (České středohoří)" display="https://cs.wikipedia.org/wiki/Hn%C4%9Bv%C3%ADn_(%C4%8Cesk%C3%A9_st%C5%99edoho%C5%99%C3%AD)"/>
    <hyperlink ref="E195" r:id="rId1148" tooltip="Ressl" display="https://cs.wikipedia.org/wiki/Ressl"/>
    <hyperlink ref="E560" r:id="rId1149" tooltip="Trojhora" display="https://cs.wikipedia.org/wiki/Trojhora"/>
    <hyperlink ref="E131" r:id="rId1150" tooltip="Raná (České středohoří)" display="https://cs.wikipedia.org/wiki/Ran%C3%A1_(%C4%8Cesk%C3%A9_st%C5%99edoho%C5%99%C3%AD)"/>
    <hyperlink ref="E549" r:id="rId1151" tooltip="Srdov (České středohoří)" display="https://cs.wikipedia.org/wiki/Srdov_(%C4%8Cesk%C3%A9_st%C5%99edoho%C5%99%C3%AD)"/>
    <hyperlink ref="E250" r:id="rId1152" tooltip="Sutomský vrch" display="https://cs.wikipedia.org/wiki/Sutomsk%C3%BD_vrch"/>
    <hyperlink ref="E510" r:id="rId1153" tooltip="Plešivec (České středohoří, 509 m)" display="https://cs.wikipedia.org/wiki/Ple%C5%A1ivec_(%C4%8Cesk%C3%A9_st%C5%99edoho%C5%99%C3%AD,_509_m)"/>
    <hyperlink ref="E97" r:id="rId1154" tooltip="Oblík (České středohoří)" display="https://cs.wikipedia.org/wiki/Obl%C3%ADk_(%C4%8Cesk%C3%A9_st%C5%99edoho%C5%99%C3%AD)"/>
    <hyperlink ref="E124" r:id="rId1155" tooltip="Milá (České středohoří)" display="https://cs.wikipedia.org/wiki/Mil%C3%A1_(%C4%8Cesk%C3%A9_st%C5%99edoho%C5%99%C3%AD)"/>
    <hyperlink ref="E108" r:id="rId1156" tooltip="Zlatník (České středohoří)" display="https://cs.wikipedia.org/wiki/Zlatn%C3%ADk_(%C4%8Cesk%C3%A9_st%C5%99edoho%C5%99%C3%AD)"/>
    <hyperlink ref="E96" r:id="rId1157" tooltip="Bořeň" display="https://cs.wikipedia.org/wiki/Bo%C5%99e%C5%88"/>
    <hyperlink ref="E57" r:id="rId1158" tooltip="Můstek (Šumava)" display="https://cs.wikipedia.org/wiki/M%C5%AFstek_(%C5%A0umava)"/>
    <hyperlink ref="E490" r:id="rId1159" tooltip="Vysoký Ostrý" display="https://cs.wikipedia.org/wiki/Vysok%C3%BD_Ostr%C3%BD"/>
    <hyperlink ref="E352" r:id="rId1160" tooltip="Panna (České středohoří)" display="https://cs.wikipedia.org/wiki/Panna_(%C4%8Cesk%C3%A9_st%C5%99edoho%C5%99%C3%AD)"/>
    <hyperlink ref="E532" r:id="rId1161" tooltip="Šenovský vrch" display="https://cs.wikipedia.org/wiki/%C5%A0enovsk%C3%BD_vrch"/>
    <hyperlink ref="E390" r:id="rId1162" tooltip="Solanská hora"/>
    <hyperlink ref="E76" r:id="rId1163" tooltip="Jizera (hora)" display="https://cs.wikipedia.org/wiki/Jizera_(hora)"/>
    <hyperlink ref="E245" r:id="rId1164" tooltip="Lipská hora (České středohoří)" display="https://cs.wikipedia.org/wiki/Lipsk%C3%A1_hora_(%C4%8Cesk%C3%A9_st%C5%99edoho%C5%99%C3%AD)"/>
    <hyperlink ref="E86" r:id="rId1165" tooltip="Kletečná" display="https://cs.wikipedia.org/wiki/Klete%C4%8Dn%C3%A1"/>
    <hyperlink ref="E15" r:id="rId1166" tooltip="Plechý" display="https://cs.wikipedia.org/wiki/Plech%C3%BD"/>
    <hyperlink ref="E109" r:id="rId1167" tooltip="Pařez (České středohoří)" display="https://cs.wikipedia.org/wiki/Pa%C5%99ez_(%C4%8Cesk%C3%A9_st%C5%99edoho%C5%99%C3%AD)"/>
    <hyperlink ref="E84" r:id="rId1168" tooltip="Hradišťany (České středohoří)" display="https://cs.wikipedia.org/wiki/Hradi%C5%A1%C5%A5any_(%C4%8Cesk%C3%A9_st%C5%99edoho%C5%99%C3%AD)"/>
    <hyperlink ref="E3" r:id="rId1169" tooltip="Sněžka" display="https://cs.wikipedia.org/wiki/Sn%C4%9B%C5%BEka"/>
    <hyperlink ref="E382" r:id="rId1170" tooltip="Malý Polom" display="https://cs.wikipedia.org/wiki/Mal%C3%BD_Polom"/>
    <hyperlink ref="E150" r:id="rId1171" tooltip="Bradlo (Hanušovická vrchovina)" display="https://cs.wikipedia.org/wiki/Bradlo_(Hanu%C5%A1ovick%C3%A1_vrchovina)"/>
    <hyperlink ref="E209" r:id="rId1172" tooltip="Jelenská hora"/>
    <hyperlink ref="E135" r:id="rId1173" tooltip="Bílá skála (Krkonoše)" display="https://cs.wikipedia.org/wiki/B%C3%ADl%C3%A1_sk%C3%A1la_(Krkono%C5%A1e)"/>
    <hyperlink ref="E607" r:id="rId1174" tooltip="Černá skála (Krkonoše)" display="https://cs.wikipedia.org/wiki/%C4%8Cern%C3%A1_sk%C3%A1la_(Krkono%C5%A1e)"/>
    <hyperlink ref="E277" r:id="rId1175" tooltip="Obrovec"/>
    <hyperlink ref="E241" r:id="rId1176" tooltip="Blatný vrch" display="https://cs.wikipedia.org/wiki/Blatn%C3%BD_vrch"/>
    <hyperlink ref="E542" r:id="rId1177" tooltip="Tanečnice (Vsetínské vrchy)"/>
    <hyperlink ref="E474" r:id="rId1178" tooltip="Vlčí hřeben" display="https://cs.wikipedia.org/wiki/Vl%C4%8D%C3%AD_h%C5%99eben"/>
    <hyperlink ref="E402" r:id="rId1179" display="http://cs.wikipedia.org/wiki/Myslivna_(Novohradsk%C3%A9_hory)"/>
    <hyperlink ref="E556" r:id="rId1180" tooltip="Sochová" display="https://cs.wikipedia.org/wiki/Sochov%C3%A1"/>
    <hyperlink ref="E267" r:id="rId1181" tooltip="Čerňava (přírodní rezervace)" display="https://cs.wikipedia.org/wiki/%C4%8Cer%C5%88ava_(p%C5%99%C3%ADrodn%C3%AD_rezervace)"/>
    <hyperlink ref="E585" r:id="rId1182" tooltip="Pramenáč (Krušné hory)" display="https://cs.wikipedia.org/wiki/Pramen%C3%A1%C4%8D_(Kru%C5%A1n%C3%A9_hory)"/>
    <hyperlink ref="E81" r:id="rId1183" tooltip="Loučná (Krušné hory, 956 m)" display="https://cs.wikipedia.org/wiki/Lou%C4%8Dn%C3%A1_(Kru%C5%A1n%C3%A9_hory,_956_m)"/>
    <hyperlink ref="E313" r:id="rId1184" tooltip="Medvědí skála" display="https://cs.wikipedia.org/wiki/Medv%C4%9Bd%C3%AD_sk%C3%A1la"/>
    <hyperlink ref="E160" r:id="rId1185" tooltip="Ostrý (Šumava)" display="https://cs.wikipedia.org/wiki/Ostr%C3%BD_(%C5%A0umava)"/>
    <hyperlink ref="E274" r:id="rId1186" tooltip="Počátecký vrch"/>
    <hyperlink ref="E619" r:id="rId1187" tooltip="Polom (Šumava)"/>
    <hyperlink ref="E514" r:id="rId1188" tooltip="Černá hora (Jizerské hory)" display="https://cs.wikipedia.org/wiki/%C4%8Cern%C3%A1_hora_(Jizersk%C3%A9_hory)"/>
    <hyperlink ref="E143" r:id="rId1189" tooltip="Poledník (Šumava)" display="https://cs.wikipedia.org/wiki/Poledn%C3%ADk_(%C5%A0umava)"/>
    <hyperlink ref="E387" r:id="rId1190" tooltip="Starý Herštejn" display="https://cs.wikipedia.org/wiki/Star%C3%BD_Her%C5%A1tejn"/>
    <hyperlink ref="E34" r:id="rId1191" tooltip="Dyleň" display="https://cs.wikipedia.org/wiki/Dyle%C5%88"/>
    <hyperlink ref="E550" r:id="rId1192" tooltip="Sušina (Králický Sněžník)" display="https://cs.wikipedia.org/wiki/Su%C5%A1ina_(Kr%C3%A1lick%C3%BD_Sn%C4%9B%C5%BEn%C3%ADk)"/>
    <hyperlink ref="E234" r:id="rId1193" tooltip="Svobodná hora" display="https://cs.wikipedia.org/wiki/Svobodn%C3%A1_hora"/>
    <hyperlink ref="E69" r:id="rId1194" display="http://cs.wikipedia.org/wiki/Uch%C3%A1%C4%8D_(Hrub%C3%BD_Jesen%C3%ADk)"/>
    <hyperlink ref="E67" r:id="rId1195" tooltip="Vítkův kámen (Šumava)" display="https://cs.wikipedia.org/wiki/V%C3%ADtk%C5%AFv_k%C3%A1men_(%C5%A0umava)"/>
    <hyperlink ref="E233" r:id="rId1196" tooltip="Kluk (Šumavské podhůří)" display="https://cs.wikipedia.org/wiki/Kluk_(%C5%A0umavsk%C3%A9_podh%C5%AF%C5%99%C3%AD)"/>
    <hyperlink ref="E248" r:id="rId1197" tooltip="Skočický hrad" display="https://cs.wikipedia.org/wiki/Sko%C4%8Dick%C3%BD_hrad"/>
    <hyperlink ref="E373" r:id="rId1198" tooltip="Sedlo (Šumavské podhůří)" display="https://cs.wikipedia.org/wiki/Sedlo_(%C5%A0umavsk%C3%A9_podh%C5%AF%C5%99%C3%AD)"/>
    <hyperlink ref="E523" r:id="rId1199" tooltip="Ždánidla" display="https://cs.wikipedia.org/wiki/%C5%BDd%C3%A1nidla"/>
    <hyperlink ref="E349" r:id="rId1200" tooltip="Velký Špičák (Křižanovská vrchovina)" display="https://cs.wikipedia.org/wiki/Velk%C3%BD_%C5%A0pi%C4%8D%C3%A1k_(K%C5%99i%C5%BEanovsk%C3%A1_vrchovina)"/>
    <hyperlink ref="E408" r:id="rId1201" tooltip="Sýkoř" display="https://cs.wikipedia.org/wiki/S%C3%BDko%C5%99"/>
    <hyperlink ref="E411" r:id="rId1202" tooltip="Veselský chlum" display="https://cs.wikipedia.org/wiki/Veselsk%C3%BD_chlum"/>
    <hyperlink ref="E127" r:id="rId1203" tooltip="Křemelná (Šumava)" display="https://cs.wikipedia.org/wiki/K%C5%99emeln%C3%A1_(%C5%A0umava)"/>
    <hyperlink ref="E564" r:id="rId1204" tooltip="Šindelný vrch" display="https://cs.wikipedia.org/wiki/%C5%A0indeln%C3%BD_vrch"/>
    <hyperlink ref="E396" r:id="rId1205" tooltip="Buchtův kopec" display="https://cs.wikipedia.org/wiki/Bucht%C5%AFv_kopec"/>
    <hyperlink ref="E39" r:id="rId1206" tooltip="Hochficht" display="https://cs.wikipedia.org/wiki/Hochficht"/>
    <hyperlink ref="E567" r:id="rId1207" tooltip="Vestec (hora)" display="https://cs.wikipedia.org/wiki/Vestec_(hora)"/>
    <hyperlink ref="E333" r:id="rId1208" tooltip="Žebrákovský kopec" display="https://cs.wikipedia.org/wiki/%C5%BDebr%C3%A1kovsk%C3%BD_kopec"/>
    <hyperlink ref="E268" r:id="rId1209" tooltip="Strážiště (Křemešnická vrchovina)" display="https://cs.wikipedia.org/wiki/Str%C3%A1%C5%BEi%C5%A1t%C4%9B_(K%C5%99eme%C5%A1nick%C3%A1_vrchovina)"/>
    <hyperlink ref="E227" r:id="rId1210" tooltip="Melechov" display="https://cs.wikipedia.org/wiki/Melechov"/>
    <hyperlink ref="E468" r:id="rId1211" tooltip="Křemešník" display="https://cs.wikipedia.org/wiki/K%C5%99eme%C5%A1n%C3%ADk"/>
    <hyperlink ref="E630" r:id="rId1212" tooltip="Hradisko (Javořická vrchovina)"/>
    <hyperlink ref="E342" r:id="rId1213" tooltip="Vysoký kámen (Javořická vrchovina)" display="https://cs.wikipedia.org/wiki/Vysok%C3%BD_k%C3%A1men_(Javo%C5%99ick%C3%A1_vrchovina)"/>
    <hyperlink ref="E42" r:id="rId1214" tooltip="Smrk (Rychlebské hory)" display="https://cs.wikipedia.org/wiki/Smrk_(Rychlebsk%C3%A9_hory)"/>
    <hyperlink ref="E126" r:id="rId1215" tooltip="Bukovec (Drahanská vrchovina)"/>
    <hyperlink ref="E177" r:id="rId1216" tooltip="Babí lom (Drahanská vrchovina)" display="https://cs.wikipedia.org/wiki/Bab%C3%AD_lom_(Drahansk%C3%A1_vrchovina)"/>
    <hyperlink ref="E35" r:id="rId1217" tooltip="Vysoké Kolo" display="https://cs.wikipedia.org/wiki/Vysok%C3%A9_Kolo"/>
    <hyperlink ref="E292" r:id="rId1218" tooltip="Kopeček (Bobravská vrchovina)" display="https://cs.wikipedia.org/wiki/Kope%C4%8Dek_(Bobravsk%C3%A1_vrchovina)"/>
    <hyperlink ref="E82" r:id="rId1219" tooltip="Velký Mehelník"/>
    <hyperlink ref="E435" r:id="rId1220" tooltip="Džbány"/>
    <hyperlink ref="E478" r:id="rId1221" tooltip="Mezivrata" display="https://cs.wikipedia.org/wiki/Mezivrata"/>
    <hyperlink ref="E155" r:id="rId1222" tooltip="Dvorský les" display="https://cs.wikipedia.org/wiki/Dvorsk%C3%BD_les"/>
    <hyperlink ref="E222" r:id="rId1223" tooltip="Blaník" display="https://cs.wikipedia.org/wiki/Blan%C3%ADk"/>
    <hyperlink ref="E507" r:id="rId1224" tooltip="Věncová hora"/>
    <hyperlink ref="E202" r:id="rId1225" tooltip="Hradišťský vrch (Novohradské podhůří)"/>
    <hyperlink ref="E543" r:id="rId1226" tooltip="Vysoký kámen (Novohradské podhůří)" display="https://cs.wikipedia.org/wiki/Vysok%C3%BD_k%C3%A1men_(Novohradsk%C3%A9_podh%C5%AF%C5%99%C3%AD)"/>
    <hyperlink ref="E115" r:id="rId1227" tooltip="Kohout (Novohradské podhůří)" display="https://cs.wikipedia.org/wiki/Kohout_(Novohradsk%C3%A9_podh%C5%AF%C5%99%C3%AD)"/>
    <hyperlink ref="E570" r:id="rId1228" tooltip="Čertova hora" display="https://cs.wikipedia.org/wiki/%C4%8Certova_hora"/>
    <hyperlink ref="E106" r:id="rId1229" tooltip="Běleč (Švihovská vrchovina)"/>
    <hyperlink ref="E398" r:id="rId1230" tooltip="Kozelka" display="https://cs.wikipedia.org/wiki/Kozelka"/>
    <hyperlink ref="E509" r:id="rId1231" tooltip="Vlková (Středočeská pahorkatina)" display="https://cs.wikipedia.org/wiki/Vlkov%C3%A1_(St%C5%99edo%C4%8Desk%C3%A1_pahorkatina)"/>
    <hyperlink ref="E559" r:id="rId1232" tooltip="Neštětická hora" display="https://cs.wikipedia.org/wiki/Ne%C5%A1t%C4%9Btick%C3%A1_hora"/>
    <hyperlink ref="E617" r:id="rId1233" tooltip="Chlum (Benešovská pahorkatina, 506 m)" display="https://cs.wikipedia.org/wiki/Chlum_(Bene%C5%A1ovsk%C3%A1_pahorkatina,_506_m)"/>
    <hyperlink ref="E142" r:id="rId1234" tooltip="Pecný (Benešovská pahorkatina)"/>
    <hyperlink ref="E625" r:id="rId1235" tooltip="Chlum (Hořický hřbet)" display="https://cs.wikipedia.org/wiki/Chlum_(Ho%C5%99ick%C3%BD_h%C5%99bet)"/>
    <hyperlink ref="E176" r:id="rId1236" tooltip="Mužský (Jičínská pahorkatina)" display="https://cs.wikipedia.org/wiki/Mu%C5%BEsk%C3%BD_(Ji%C4%8D%C3%ADnsk%C3%A1_pahorkatina)"/>
    <hyperlink ref="E101" r:id="rId1237" display="http://cs.wikipedia.org/wiki/Vysok%C3%A1_(Novohradsk%C3%A9_hory)"/>
    <hyperlink ref="E303" r:id="rId1238" tooltip="Sokol (Jičínská pahorkatina)" display="https://cs.wikipedia.org/wiki/Sokol_(Ji%C4%8D%C3%ADnsk%C3%A1_pahorkatina)"/>
    <hyperlink ref="E110" r:id="rId1239" tooltip="Roh (Svitavská pahorkatina)" display="https://cs.wikipedia.org/wiki/Roh_(Svitavsk%C3%A1_pahorkatina)"/>
    <hyperlink ref="E537" r:id="rId1240" tooltip="Potštejn (Svitavská pahorkatina)" display="https://cs.wikipedia.org/wiki/Pot%C5%A1tejn_(Svitavsk%C3%A1_pahorkatina)"/>
    <hyperlink ref="E428" r:id="rId1241" tooltip="Podhoří (Svitavská pahorkatina)" display="https://cs.wikipedia.org/wiki/Podho%C5%99%C3%AD_(Svitavsk%C3%A1_pahorkatina)"/>
    <hyperlink ref="E174" r:id="rId1242" tooltip="Palice (Českotřebovská vrchovina)" display="https://cs.wikipedia.org/wiki/Palice_(%C4%8Ceskot%C5%99ebovsk%C3%A1_vrchovina)"/>
    <hyperlink ref="E216" r:id="rId1243" tooltip="Hůrka (Českotřebovská pahorkatina)" display="https://cs.wikipedia.org/wiki/H%C5%AFrka_(%C4%8Ceskot%C5%99ebovsk%C3%A1_pahorkatina)"/>
    <hyperlink ref="E418" r:id="rId1244" tooltip="Andrlův chlum" display="https://cs.wikipedia.org/wiki/Andrl%C5%AFv_chlum"/>
    <hyperlink ref="E312" r:id="rId1245" tooltip="U Rozhledny (Orlická tabule)" display="https://cs.wikipedia.org/wiki/U_Rozhledny_(Orlick%C3%A1_tabule)"/>
    <hyperlink ref="E113" r:id="rId1246" tooltip="Hazmburk (hora)" display="https://cs.wikipedia.org/wiki/Hazmburk_(hora)"/>
    <hyperlink ref="E616" r:id="rId1247" tooltip="Kotouč (Štramberk)"/>
    <hyperlink ref="E257" r:id="rId1248" tooltip="Slavíč (Moravskoslezské Beskydy)" display="https://cs.wikipedia.org/wiki/Slav%C3%AD%C4%8D_(Moravskoslezsk%C3%A9_Beskydy)"/>
    <hyperlink ref="E78" r:id="rId1249" tooltip="Kubánkov"/>
    <hyperlink ref="E242" r:id="rId1250" tooltip="Přilba (Šumava)"/>
    <hyperlink ref="E400" r:id="rId1251" display="http://cs.wikipedia.org/wiki/Lys%C3%BD_vrch"/>
    <hyperlink ref="E220" r:id="rId1252" tooltip="Skalnatý hřbet"/>
    <hyperlink ref="E458" r:id="rId1253" tooltip="Jelení stráň" display="https://cs.wikipedia.org/wiki/Jelen%C3%AD_str%C3%A1%C5%88"/>
    <hyperlink ref="E236" r:id="rId1254" tooltip="Děčínský Sněžník" display="https://cs.wikipedia.org/wiki/D%C4%9B%C4%8D%C3%ADnsk%C3%BD_Sn%C4%9B%C5%BEn%C3%ADk"/>
    <hyperlink ref="E91" r:id="rId1255" tooltip="Vysoká (Vsetínské vrchy)" display="https://cs.wikipedia.org/wiki/Vysok%C3%A1_(Vset%C3%ADnsk%C3%A9_vrchy)"/>
    <hyperlink ref="E283" r:id="rId1256" tooltip="Vartovna" display="https://cs.wikipedia.org/wiki/Vartovna"/>
    <hyperlink ref="E207" r:id="rId1257" tooltip="Jezvinec" display="https://cs.wikipedia.org/wiki/Jezvinec"/>
    <hyperlink ref="E454" r:id="rId1258" tooltip="Koukolova hora" display="https://cs.wikipedia.org/wiki/Koukolova_hora"/>
    <hyperlink ref="E377" r:id="rId1259" tooltip="Vysoký Tok" display="https://cs.wikipedia.org/wiki/Vysok%C3%BD_Tok"/>
    <hyperlink ref="E650" r:id="rId1260" tooltip="Lípa (Křivoklátská vrchovina)"/>
    <hyperlink ref="E362" r:id="rId1261" tooltip="Děd (kopec)" display="https://cs.wikipedia.org/wiki/D%C4%9Bd_(kopec)"/>
    <hyperlink ref="E55" r:id="rId1262" tooltip="Plesná (Šumava)" display="https://cs.wikipedia.org/wiki/Plesn%C3%A1_(%C5%A0umava)"/>
    <hyperlink ref="E583" r:id="rId1263" tooltip="Ládví" display="https://cs.wikipedia.org/wiki/L%C3%A1dv%C3%AD"/>
    <hyperlink ref="E513" r:id="rId1264" tooltip="Antýgl (Šumava)" display="https://cs.wikipedia.org/wiki/Ant%C3%BDgl_(%C5%A0umava)"/>
    <hyperlink ref="E24" r:id="rId1265" display="http://cs.wikipedia.org/wiki/Keprn%C3%Adk"/>
    <hyperlink ref="E4" r:id="rId1266"/>
    <hyperlink ref="E64" r:id="rId1267" tooltip="Stožec (Šumava)" display="https://cs.wikipedia.org/wiki/Sto%C5%BEec_(%C5%A0umava)"/>
    <hyperlink ref="E442" r:id="rId1268" tooltip="Babí lom (Kyjovská pahorkatina)" display="https://cs.wikipedia.org/wiki/Bab%C3%AD_lom_(Kyjovsk%C3%A1_pahorkatina)"/>
    <hyperlink ref="E401" r:id="rId1269" tooltip="Polecký vrch"/>
    <hyperlink ref="E229" r:id="rId1270" tooltip="U Slepice (Ždánický les)" display="https://cs.wikipedia.org/wiki/U_Slepice_(%C5%BDd%C3%A1nick%C3%BD_les)"/>
    <hyperlink ref="E256" r:id="rId1271" display="http://cs.wikipedia.org/wiki/%C5%BD%C3%A1rov%C3%BD_vrch"/>
    <hyperlink ref="E172" r:id="rId1272" tooltip="Vladař (Tepelská vrchovina)" display="https://cs.wikipedia.org/wiki/Vlada%C5%99_(Tepelsk%C3%A1_vrchovina)"/>
    <hyperlink ref="E264" r:id="rId1273" tooltip="Třebouňský vrch" display="https://cs.wikipedia.org/wiki/T%C5%99ebou%C5%88sk%C3%BD_vrch"/>
    <hyperlink ref="E33" r:id="rId1274" tooltip="Děvín (Pavlovské vrchy)" display="https://cs.wikipedia.org/wiki/D%C4%9Bv%C3%ADn_(Pavlovsk%C3%A9_vrchy)"/>
    <hyperlink ref="E251" r:id="rId1275" display="http://cs.wikipedia.org/wiki/Vysok%C3%A1_hole"/>
    <hyperlink ref="E586" r:id="rId1276" display="https://cs.wikipedia.org/wiki/Krudum"/>
    <hyperlink ref="E7" r:id="rId1277" tooltip="Králický Sněžník (hora)" display="https://cs.wikipedia.org/wiki/Kr%C3%A1lick%C3%BD_Sn%C4%9B%C5%BEn%C3%ADk_(hora)"/>
    <hyperlink ref="E649" r:id="rId1278" tooltip="Partyzánský vrch" display="https://cs.wikipedia.org/wiki/Partyz%C3%A1nsk%C3%BD_vrch"/>
    <hyperlink ref="E547" r:id="rId1279" tooltip="Ječný vrch" display="https://cs.wikipedia.org/wiki/Je%C4%8Dn%C3%BD_vrch"/>
    <hyperlink ref="E489" r:id="rId1280" tooltip="Tanečnice (Šluknovská pahorkatina)" display="https://cs.wikipedia.org/wiki/Tane%C4%8Dnice_(%C5%A0luknovsk%C3%A1_pahorkatina)"/>
    <hyperlink ref="E206" r:id="rId1281" tooltip="Hrazený" display="https://cs.wikipedia.org/wiki/Hrazen%C3%BD"/>
    <hyperlink ref="E289" r:id="rId1282" tooltip="Vlčí hora (Šluknovská pahorkatina)" display="https://cs.wikipedia.org/wiki/Vl%C4%8D%C3%AD_hora_(%C5%A0luknovsk%C3%A1_pahorkatina)"/>
    <hyperlink ref="E360" r:id="rId1283" tooltip="Boží hora" display="https://cs.wikipedia.org/wiki/Bo%C5%BE%C3%AD_hora"/>
    <hyperlink ref="E286" r:id="rId1284" tooltip="Ostaš (vrch)" display="https://cs.wikipedia.org/wiki/Osta%C5%A1_(vrch)"/>
    <hyperlink ref="E602" r:id="rId1285" tooltip="Turov (Broumovská vrchovina)" display="https://cs.wikipedia.org/wiki/Turov_(Broumovsk%C3%A1_vrchovina)"/>
    <hyperlink ref="E100" r:id="rId1286" display="http://cs.wikipedia.org/wiki/%C4%8Cern%C3%A1_str%C3%A1%C5%88_(Hrub%C3%BD_Jesen%C3%ADk)"/>
    <hyperlink ref="E157" r:id="rId1287" tooltip="Chlum (Podorlická pahorkatina)" display="https://cs.wikipedia.org/wiki/Chlum_(Podorlick%C3%A1_pahorkatina)"/>
    <hyperlink ref="E182" r:id="rId1288" tooltip="Květnice (Boskovická brázda)" display="https://cs.wikipedia.org/wiki/Kv%C4%9Btnice_(Boskovick%C3%A1_br%C3%A1zda)"/>
    <hyperlink ref="E456" r:id="rId1289" tooltip="Tabule (Krkonoše)" display="https://cs.wikipedia.org/wiki/Tabule_(Krkono%C5%A1e)"/>
    <hyperlink ref="E526" r:id="rId1290" tooltip="Pustý zámek (Doupovské hory)" display="https://cs.wikipedia.org/wiki/Pust%C3%BD_z%C3%A1mek_(Doupovsk%C3%A9_hory)"/>
    <hyperlink ref="E51" r:id="rId1291" tooltip="Hradiště (Doupovské hory)" display="https://cs.wikipedia.org/wiki/Hradi%C5%A1t%C4%9B_(Doupovsk%C3%A9_hory)"/>
    <hyperlink ref="E238" r:id="rId1292" tooltip="Stráž (Krkonošské podhůří, 630 m)"/>
    <hyperlink ref="E469" r:id="rId1293" tooltip="Červená hora (Nízký Jeseník)" display="https://cs.wikipedia.org/wiki/%C4%8Cerven%C3%A1_hora_(N%C3%ADzk%C3%BD_Jesen%C3%ADk)"/>
    <hyperlink ref="E485" r:id="rId1294" tooltip="Fidlův kopec" display="https://cs.wikipedia.org/wiki/Fidl%C5%AFv_kopec"/>
    <hyperlink ref="E117" r:id="rId1295" tooltip="Chlum (Šumava)" display="https://cs.wikipedia.org/wiki/Chlum_(%C5%A0umava)"/>
    <hyperlink ref="E363" r:id="rId1296" tooltip="Velký Kosíř" display="https://cs.wikipedia.org/wiki/Velk%C3%BD_Kos%C3%AD%C5%99"/>
    <hyperlink ref="E47" r:id="rId1297" tooltip="Červený kámen (Podbeskydská pahorkatina)"/>
    <hyperlink ref="E430" r:id="rId1298" tooltip="Hradní vrch Hukvaldy" display="https://cs.wikipedia.org/wiki/Hradn%C3%AD_vrch_Hukvaldy"/>
    <hyperlink ref="E116" r:id="rId1299" tooltip="Bílá hora (Podbeskydská pahorkatina)" display="https://cs.wikipedia.org/wiki/B%C3%ADl%C3%A1_hora_(Podbeskydsk%C3%A1_pahorkatina)"/>
    <hyperlink ref="E5" r:id="rId1300" tooltip="Lysá hora (Moravskoslezské Beskydy)" display="https://cs.wikipedia.org/wiki/Lys%C3%A1_hora_(Moravskoslezsk%C3%A9_Beskydy)"/>
    <hyperlink ref="E83" r:id="rId1301" tooltip="Gírová"/>
    <hyperlink ref="E41" r:id="rId1302" tooltip="Ropice (Moravskoslezské Beskydy)" display="https://cs.wikipedia.org/wiki/Ropice_(Moravskoslezsk%C3%A9_Beskydy)"/>
    <hyperlink ref="E37" r:id="rId1303" tooltip="Růžovský vrch" display="https://cs.wikipedia.org/wiki/R%C5%AF%C5%BEovsk%C3%BD_vrch"/>
    <hyperlink ref="E413" r:id="rId1304" tooltip="Chlustov"/>
    <hyperlink ref="E151" r:id="rId1305" tooltip="Biskupská kupa" display="https://cs.wikipedia.org/wiki/Biskupsk%C3%A1_kupa"/>
    <hyperlink ref="E539" r:id="rId1306" tooltip="Přítlucká hora"/>
    <hyperlink ref="K520" r:id="rId1307" tooltip="Zlatohorská vrchovina" display="https://cs.wikipedia.org/wiki/Zlatohorsk%C3%A1_vrchovina"/>
    <hyperlink ref="M520" r:id="rId1308" location="x=17.5745369&amp;y=50.2663369&amp;z=15&amp;q=50.2663369N%2017.5745369E&amp;l=16"/>
    <hyperlink ref="E306" r:id="rId1309" tooltip="Zubštejn (hora)" display="https://cs.wikipedia.org/wiki/Zub%C5%A1tejn_(hora)"/>
    <hyperlink ref="K306" r:id="rId1310" tooltip="Hornosvratecká vrchovina" display="https://cs.wikipedia.org/wiki/Hornosvrateck%C3%A1_vrchovina"/>
    <hyperlink ref="M339" r:id="rId1311"/>
    <hyperlink ref="E339" r:id="rId1312" display="https://cs.wikipedia.org/wiki/Karl%C5%A1tejn_(%C5%BD%C4%8F%C3%A1rsk%C3%A9_vrchy)"/>
    <hyperlink ref="K464" r:id="rId1313" tooltip="Hanušovická vrchovina" display="https://cs.wikipedia.org/wiki/Hanu%C5%A1ovick%C3%A1_vrchovina"/>
    <hyperlink ref="E422" r:id="rId1314" tooltip="Vysoký hřbet"/>
    <hyperlink ref="K422" r:id="rId1315" tooltip="Šumava" display="https://cs.wikipedia.org/wiki/%C5%A0umava"/>
    <hyperlink ref="K545" r:id="rId1316" tooltip="Broumovská vrchovina" display="https://cs.wikipedia.org/wiki/Broumovsk%C3%A1_vrchovina"/>
    <hyperlink ref="K472" r:id="rId1317" tooltip="Lužické hory" display="https://cs.wikipedia.org/wiki/Lu%C5%BEick%C3%A9_hory"/>
    <hyperlink ref="M47" r:id="rId1318" location="x=18.154667&amp;y=49.575000&amp;z=15&amp;q=49.575000N%2018.154667E&amp;l=16" display="http://www.mapy.cz/#x=18.154667&amp;y=49.575000&amp;z=15&amp;q=49.575000N%2018.154667E&amp;l=16"/>
    <hyperlink ref="M422" r:id="rId1319" location="x=13.373950&amp;y=49.168567&amp;z=15&amp;q=49.168567N%2013.373950E&amp;l=16" display="http://www.mapy.cz/ - x=13.373950&amp;y=49.168567&amp;z=15&amp;q=49.168567N%2013.373950E&amp;l=16"/>
    <hyperlink ref="M170" r:id="rId1320" location="x=18.084417&amp;y=49.564600&amp;z=15&amp;q=49.564600N%2018.084417E&amp;l=16" display="http://www.mapy.cz/#x=18.084417&amp;y=49.564600&amp;z=15&amp;q=49.564600N%2018.084417E&amp;l=16"/>
    <hyperlink ref="M464" r:id="rId1321" location="x=17.063433&amp;y=50.027067&amp;z=15&amp;q=50.027067N%2017.063433E&amp;l=16" display="http://www.mapy.cz/#x=17.063433&amp;y=50.027067&amp;z=15&amp;q=50.027067N%2017.063433E&amp;l=16"/>
    <hyperlink ref="M472" r:id="rId1322" location="x=14.426117&amp;y=50.813050&amp;z=15&amp;q=50.813050N%2014.426117E&amp;l=16" display="http://www.mapy.cz/#x=14.426117&amp;y=50.813050&amp;z=15&amp;q=50.813050N%2014.426117E&amp;l=16"/>
    <hyperlink ref="E59" r:id="rId1323" display="https://cs.wikipedia.org/wiki/P%C5%99%C3%AD%C4%8Dn%C3%BD_vrch"/>
    <hyperlink ref="E72" r:id="rId1324" tooltip="Borůvková hora"/>
    <hyperlink ref="E62" r:id="rId1325" tooltip="Velký Polom (Moravskoslezské Beskydy)" display="https://cs.wikipedia.org/wiki/Velk%C3%BD_Polom_(Moravskoslezsk%C3%A9_Beskydy)"/>
    <hyperlink ref="M545" r:id="rId1326" location="x=16.220783&amp;y=50.586517&amp;z=15&amp;q=50.586517N%2016.220783E&amp;l=16" display="http://www.mapy.cz/#x=16.220783&amp;y=50.586517&amp;z=15&amp;q=50.586517N%2016.220783E&amp;l=16"/>
    <hyperlink ref="E38" r:id="rId1327" tooltip="Tok (Brdská vrchovina)" display="https://cs.wikipedia.org/wiki/Tok_(Brdsk%C3%A1_vrchovina)"/>
    <hyperlink ref="E66" r:id="rId1328" tooltip="Špičák (Oldřichovská vrchovina)" display="https://cs.wikipedia.org/wiki/%C5%A0pi%C4%8D%C3%A1k_(Old%C5%99ichovsk%C3%A1_vrchovina)"/>
    <hyperlink ref="E125" r:id="rId1329" tooltip="Písek (Brdská vrchovina)" display="https://cs.wikipedia.org/wiki/P%C3%ADsek_(Brdsk%C3%A1_vrchovina)"/>
    <hyperlink ref="E153" r:id="rId1330" tooltip="Žalý (Krkonoše)" display="https://cs.wikipedia.org/wiki/%C5%BDal%C3%BD_(Krkono%C5%A1e)"/>
    <hyperlink ref="E181" r:id="rId1331" tooltip="Špičák (Rumburská pahorkatina)" display="https://cs.wikipedia.org/wiki/%C5%A0pi%C4%8D%C3%A1k_(Rumbursk%C3%A1_pahorkatina)"/>
    <hyperlink ref="E162" r:id="rId1332" display="http://cs.wikipedia.org/wiki/Vysok%C3%A1_hora_(Hrub%C3%BD_Jesen%C3%ADk)"/>
    <hyperlink ref="E193" r:id="rId1333" tooltip="Špičák (Zákupská pahorkatina)" display="https://cs.wikipedia.org/wiki/%C5%A0pi%C4%8D%C3%A1k_(Z%C3%A1kupsk%C3%A1_pahorkatina)"/>
    <hyperlink ref="E239" r:id="rId1334" tooltip="Doubská hora" display="https://cs.wikipedia.org/wiki/Doubsk%C3%A1_hora"/>
    <hyperlink ref="E287" r:id="rId1335" tooltip="Žďár (Brdská vrchovina)" display="https://cs.wikipedia.org/wiki/%C5%BD%C4%8F%C3%A1r_(Brdsk%C3%A1_vrchovina)"/>
    <hyperlink ref="E338" r:id="rId1336" tooltip="Ondřejník (Podbeskydská pahorkatina)" display="https://cs.wikipedia.org/wiki/Ond%C5%99ejn%C3%ADk_(Podbeskydsk%C3%A1_pahorkatina)"/>
    <hyperlink ref="E372" r:id="rId1337" tooltip="Špičák (Bořeňské středohoří)" display="https://cs.wikipedia.org/wiki/%C5%A0pi%C4%8D%C3%A1k_(Bo%C5%99e%C5%88sk%C3%A9_st%C5%99edoho%C5%99%C3%AD)"/>
    <hyperlink ref="E421" r:id="rId1338" tooltip="Čebínka" display="https://cs.wikipedia.org/wiki/%C4%8Ceb%C3%ADnka"/>
    <hyperlink ref="E426" r:id="rId1339" tooltip="Ostrý (České středohoří, 553 m)" display="https://cs.wikipedia.org/wiki/Ostr%C3%BD_(%C4%8Cesk%C3%A9_st%C5%99edoho%C5%99%C3%AD,_553_m)"/>
    <hyperlink ref="E517" r:id="rId1340" tooltip="Kozinec (Krkonošské podhůří)" display="https://cs.wikipedia.org/wiki/Kozinec_(Krkono%C5%A1sk%C3%A9_podh%C5%AF%C5%99%C3%AD)"/>
    <hyperlink ref="E639" r:id="rId1341" tooltip="Vrchmezí" display="https://cs.wikipedia.org/wiki/Vrchmez%C3%AD"/>
    <hyperlink ref="M639" r:id="rId1342" location="x=16.360683&amp;y=50.353233&amp;z=15&amp;q=50.353233N%2016.360683E&amp;l=16" display="http://www.mapy.cz/ - x=16.360683&amp;y=50.353233&amp;z=15&amp;q=50.353233N%2016.360683E&amp;l=16"/>
    <hyperlink ref="K575" r:id="rId1343" tooltip="České středohoří" display="https://cs.wikipedia.org/wiki/%C4%8Cesk%C3%A9_st%C5%99edoho%C5%99%C3%AD"/>
    <hyperlink ref="M575" r:id="rId1344" location="x=13.901833&amp;y=50.523067&amp;z=15&amp;q=50.523067N%2013.901833E&amp;l=16" display="http://www.mapy.cz/#x=13.901833&amp;y=50.523067&amp;z=15&amp;q=50.523067N%2013.901833E&amp;l=16"/>
    <hyperlink ref="E80" r:id="rId1345" tooltip="Vaňovský vrch" display="https://cs.wikipedia.org/wiki/Va%C5%88ovsk%C3%BD_vrch"/>
    <hyperlink ref="E93" r:id="rId1346" display="https://cs.wikipedia.org/wiki/Vrchovina_(%C4%8Cesk%C3%A9_st%C5%99edoho%C5%99%C3%AD)"/>
    <hyperlink ref="E94" r:id="rId1347" tooltip="Javorský vrch" display="https://cs.wikipedia.org/wiki/Javorsk%C3%BD_vrch"/>
    <hyperlink ref="E112" r:id="rId1348" display="https://cs.wikipedia.org/wiki/Dobrn%C3%A1_(%C4%8Cesk%C3%A9_st%C5%99edoho%C5%99%C3%AD)"/>
    <hyperlink ref="E121" r:id="rId1349" display="https://cs.wikipedia.org/wiki/Kazni%C4%8Dov"/>
    <hyperlink ref="K634" r:id="rId1350" tooltip="Javořická vrchovina" display="https://cs.wikipedia.org/wiki/Javo%C5%99ick%C3%A1_vrchovina"/>
    <hyperlink ref="K410" r:id="rId1351" tooltip="Šumavské podhůří" display="https://cs.wikipedia.org/wiki/%C5%A0umavsk%C3%A9_podh%C5%AF%C5%99%C3%AD"/>
    <hyperlink ref="K587" r:id="rId1352" tooltip="Šumavské podhůří" display="https://cs.wikipedia.org/wiki/%C5%A0umavsk%C3%A9_podh%C5%AF%C5%99%C3%AD"/>
    <hyperlink ref="K647" r:id="rId1353" tooltip="Táborská pahorkatina" display="https://cs.wikipedia.org/wiki/T%C3%A1borsk%C3%A1_pahorkatina"/>
    <hyperlink ref="K367" r:id="rId1354" tooltip="Boskovická brázda" display="https://cs.wikipedia.org/wiki/Boskovick%C3%A1_br%C3%A1zda"/>
    <hyperlink ref="K581" r:id="rId1355" tooltip="Jevišovická pahorkatina" display="https://cs.wikipedia.org/wiki/Jevi%C5%A1ovick%C3%A1_pahorkatina"/>
    <hyperlink ref="K646" r:id="rId1356" tooltip="Podorlická pahorkatina" display="https://cs.wikipedia.org/wiki/Podorlick%C3%A1_pahorkatina"/>
    <hyperlink ref="E367" r:id="rId1357" tooltip="Malý Chlum"/>
    <hyperlink ref="K622" r:id="rId1358" tooltip="Benešovská pahorkatina" display="https://cs.wikipedia.org/wiki/Bene%C5%A1ovsk%C3%A1_pahorkatina"/>
    <hyperlink ref="E335" r:id="rId1359" tooltip="Louštín"/>
    <hyperlink ref="E633" r:id="rId1360" tooltip="Hrby"/>
    <hyperlink ref="K633" r:id="rId1361" tooltip="Benešovská pahorkatina" display="https://cs.wikipedia.org/wiki/Bene%C5%A1ovsk%C3%A1_pahorkatina"/>
    <hyperlink ref="K486" r:id="rId1362" tooltip="Hornosvratecká vrchovina" display="https://cs.wikipedia.org/wiki/Hornosvrateck%C3%A1_vrchovina"/>
    <hyperlink ref="K512" r:id="rId1363" tooltip="České středohoří" display="https://cs.wikipedia.org/wiki/%C4%8Cesk%C3%A9_st%C5%99edoho%C5%99%C3%AD"/>
    <hyperlink ref="E512" r:id="rId1364" tooltip="Střížovický vrch"/>
    <hyperlink ref="M634" r:id="rId1365" location="x=14.9888667&amp;y=49.0304167&amp;z=15&amp;q=49.0304167N%2014.9888667E&amp;l=16" display="http://www.mapy.cz/#x=14.9888667&amp;y=49.0304167&amp;z=15&amp;q=49.0304167N%2014.9888667E&amp;l=16"/>
    <hyperlink ref="M410" r:id="rId1366" location="x=13.9049167&amp;y=49.2011333&amp;z=15&amp;q=49.2011333N%2013.9049167E&amp;l=16" display="http://www.mapy.cz/#x=13.9049167&amp;y=49.2011333&amp;z=15&amp;q=49.2011333N%2013.9049167E&amp;l=16"/>
    <hyperlink ref="M587" r:id="rId1367" location="x=14.1719500&amp;y=48.9343167&amp;z=15&amp;q=48.9343167N%2014.1719500E&amp;l=16" display="http://www.mapy.cz/#x=14.1719500&amp;y=48.9343167&amp;z=15&amp;q=48.9343167N%2014.1719500E&amp;l=16"/>
    <hyperlink ref="M647" r:id="rId1368" location="x=14.4447167&amp;y=49.0977667&amp;z=15&amp;q=49.0977667N%2014.4447167E&amp;l=16" display="http://www.mapy.cz/#x=14.4447167&amp;y=49.0977667&amp;z=15&amp;q=49.0977667N%2014.4447167E&amp;l=16"/>
    <hyperlink ref="M367" r:id="rId1369" location="x=16.5858333&amp;y=49.4513667&amp;z=15&amp;q=49.4513667N%2016.5858333E&amp;l=16" display="http://www.mapy.cz/#x=16.5858333&amp;y=49.4513667&amp;z=15&amp;q=49.4513667N%2016.5858333E&amp;l=16"/>
    <hyperlink ref="M646" r:id="rId1370" location="x=16.6271667&amp;y=49.5860333&amp;z=15&amp;q=49.5860333N%2016.6271667E&amp;l=16" display="http://www.mapy.cz/#x=16.6271667&amp;y=49.5860333&amp;z=15&amp;q=49.5860333N%2016.6271667E&amp;l=16"/>
    <hyperlink ref="M622" r:id="rId1371" location="x=14.3764333&amp;y=49.7645500&amp;z=15&amp;q=49.7645500N%2014.3764333E&amp;l=16" display="http://www.mapy.cz/#x=14.3764333&amp;y=49.7645500&amp;z=15&amp;q=49.7645500N%2014.3764333E&amp;l=16"/>
    <hyperlink ref="M633" r:id="rId1372" location="x=14.2531333&amp;y=49.5654833&amp;z=15&amp;q=49.5654833N%2014.2531333E&amp;l=16" display="http://www.mapy.cz/#x=14.2531333&amp;y=49.5654833&amp;z=15&amp;q=49.5654833N%2014.2531333E&amp;l=16"/>
    <hyperlink ref="M335" r:id="rId1373" location="x=13.7935167&amp;y=50.1639333&amp;z=15&amp;q=50.1639333N%2013.7935167E&amp;l=16" display="http://www.mapy.cz/#x=13.7935167&amp;y=50.1639333&amp;z=15&amp;q=50.1639333N%2013.7935167E&amp;l=16"/>
    <hyperlink ref="M512" r:id="rId1374" location="x=14.0034667&amp;y=50.6756167&amp;z=15&amp;q=50.6756167N%2014.0034667E&amp;l=16" display="http://www.mapy.cz/#x=14.0034667&amp;y=50.6756167&amp;z=15&amp;q=50.6756167N%2014.0034667E&amp;l=16"/>
    <hyperlink ref="M486" r:id="rId1375" location="x=16.3842500&amp;y=49.5108167&amp;z=15&amp;q=49.5108167N%2016.3842500E&amp;l=16" display="http://www.mapy.cz/#x=16.3842500&amp;y=49.5108167&amp;z=15&amp;q=49.5108167N%2016.3842500E&amp;l=16"/>
    <hyperlink ref="M466" r:id="rId1376" location="x=14.3927667&amp;y=49.7237667&amp;z=15&amp;q=49.7237667N%2014.3927667E&amp;l=16" display="http://www.mapy.cz/#x=14.3927667&amp;y=49.7237667&amp;z=15&amp;q=49.7237667N%2014.3927667E&amp;l=16"/>
    <hyperlink ref="M289" r:id="rId1377" location="x=14.4654500&amp;y=50.9396667&amp;z=15&amp;q=50.9396667N%2014.4654500E&amp;l=16" display="http://www.mapy.cz/#x=14.4654500&amp;y=50.9396667&amp;z=15&amp;q=50.9396667N%2014.4654500E&amp;l=16"/>
    <hyperlink ref="E334" r:id="rId1378" tooltip="Šumná (Doupovské hory)" display="https://cs.wikipedia.org/wiki/%C5%A0umn%C3%A1_(Doupovsk%C3%A9_hory)"/>
    <hyperlink ref="M560" r:id="rId1379" location="x=14.1899500&amp;y=50.5923667&amp;z=15&amp;q=50.5923667N%2014.1899500E&amp;l=16" display="http://www.mapy.cz/#x=14.1899500&amp;y=50.5923667&amp;z=15&amp;q=50.5923667N%2014.1899500E&amp;l=16"/>
    <hyperlink ref="M551" r:id="rId1380" location="x=12.8892833&amp;y=50.4009833&amp;z=15&amp;q=50.4009833N%2012.8892833E&amp;l=16" display="http://www.mapy.cz/#x=12.8892833&amp;y=50.4009833&amp;z=15&amp;q=50.4009833N%2012.8892833E&amp;l=16"/>
    <hyperlink ref="M373" r:id="rId1381" location="x=13.5689000&amp;y=49.1901000&amp;z=15&amp;q=49.1901000N%2013.5689000E&amp;l=16" display="http://www.mapy.cz/#x=13.5689000&amp;y=49.1901000&amp;z=15&amp;q=49.1901000N%2013.5689000E&amp;l=16"/>
    <hyperlink ref="M468" r:id="rId1382" location="x=15.3248000&amp;y=49.4043000&amp;z=15&amp;q=49.4043000N%2015.3248000E&amp;l=16" display="http://www.mapy.cz/#x=15.3248000&amp;y=49.4043000&amp;z=15&amp;q=49.4043000N%2015.3248000E&amp;l=16"/>
    <hyperlink ref="M471" r:id="rId1383" location="x=13.8800000&amp;y=49.2948000&amp;z=15&amp;q=49.2948000N%2013.8800000E&amp;l=16" display="http://www.mapy.cz/#x=13.8800000&amp;y=49.2948000&amp;z=15&amp;q=49.2948000N%2013.8800000E&amp;l=16"/>
    <hyperlink ref="M598" r:id="rId1384" location="x=16.6844333&amp;y=48.9490500&amp;z=15&amp;q=48.9490500N%2016.6844333E&amp;l=16" display="http://www.mapy.cz/#x=16.6844333&amp;y=48.9490500&amp;z=15&amp;q=48.9490500N%2016.6844333E&amp;l=16"/>
    <hyperlink ref="M288" r:id="rId1385" location="x=16.6446833&amp;y=49.0366500&amp;z=15&amp;q=49.0366500N%2016.6446833E&amp;l=16" display="http://www.mapy.cz/#x=16.6446833&amp;y=49.0366500&amp;z=15&amp;q=49.0366500N%2016.6446833E&amp;l=16"/>
    <hyperlink ref="M436" r:id="rId1386" location="x=13.2050333&amp;y=50.0079667&amp;z=15&amp;q=50.0079667N%2013.2050333E&amp;l=16" display="http://www.mapy.cz/#x=13.2050333&amp;y=50.0079667&amp;z=15&amp;q=50.0079667N%2013.2050333E&amp;l=16"/>
    <hyperlink ref="M535" r:id="rId1387" location="x=16.183050&amp;y=50.374450&amp;z=15&amp;q=50.374450N%2016.183050E&amp;l=16" display="http://www.mapy.cz/ - x=16.183050&amp;y=50.374450&amp;z=15&amp;q=50.374450N%2016.183050E&amp;l=16"/>
    <hyperlink ref="M462" r:id="rId1388" location="x=16.0604333&amp;y=50.5816667&amp;z=15&amp;q=50.5816667N%2016.0604333E&amp;l=16" display="http://www.mapy.cz/#x=16.0604333&amp;y=50.5816667&amp;z=15&amp;q=50.5816667N%2016.0604333E&amp;l=16"/>
    <hyperlink ref="M502" r:id="rId1389" location="x=14.6706000&amp;y=50.6890000&amp;z=15&amp;q=50.6890000N%2014.6706000E&amp;l=16" display="http://www.mapy.cz/#x=14.6706000&amp;y=50.6890000&amp;z=15&amp;q=50.6890000N%2014.6706000E&amp;l=16"/>
    <hyperlink ref="M419" r:id="rId1390" location="x=13.6535000&amp;y=50.2579000&amp;z=15&amp;q=50.2579000N%2013.6535000E&amp;l=16" display="http://www.mapy.cz/#x=13.6535000&amp;y=50.2579000&amp;z=15&amp;q=50.2579000N%2013.6535000E&amp;l=16"/>
    <hyperlink ref="M306" r:id="rId1391" location="x=16.3260500&amp;y=49.5319167&amp;z=15&amp;q=49.5319167N%2016.3260500E&amp;l=16" display="http://www.mapy.cz/#x=16.3260500&amp;y=49.5319167&amp;z=15&amp;q=49.5319167N%2016.3260500E&amp;l=16"/>
    <hyperlink ref="M215" r:id="rId1392" location="x=14.6463000&amp;y=50.5384500&amp;z=15&amp;q=50.5384500N%2014.6463000E&amp;l=16" display="http://www.mapy.cz/#x=14.6463000&amp;y=50.5384500&amp;z=15&amp;q=50.5384500N%2014.6463000E&amp;l=16"/>
    <hyperlink ref="M416" r:id="rId1393" location="x=14.2972167&amp;y=49.2313333&amp;z=15&amp;q=49.2313333N%2014.2972167E&amp;l=16" display="http://www.mapy.cz/#x=14.2972167&amp;y=49.2313333&amp;z=15&amp;q=49.2313333N%2014.2972167E&amp;l=16"/>
    <hyperlink ref="M162" r:id="rId1394" location="x=17.352050&amp;y=50.097367&amp;z=15&amp;q=50.097367N%2017.352050E&amp;l=16" display="http://www.mapy.cz/ - x=17.352050&amp;y=50.097367&amp;z=15&amp;q=50.097367N%2017.352050E&amp;l=16"/>
    <hyperlink ref="M322" r:id="rId1395" location="x=14.0074000&amp;y=49.1435000&amp;z=15&amp;q=49.1435000N%2014.0074000E&amp;l=16" display="http://www.mapy.cz/#x=14.0074000&amp;y=49.1435000&amp;z=15&amp;q=49.1435000N%2014.0074000E&amp;l=16"/>
    <hyperlink ref="M277" r:id="rId1396" location="x=13.752267&amp;y=48.985683&amp;z=15&amp;q=48.985683N%2013.752267E&amp;l=16" display="http://www.mapy.cz/ - x=13.752267&amp;y=48.985683&amp;z=15&amp;q=48.985683N%2013.752267E&amp;l=16"/>
    <hyperlink ref="M73" r:id="rId1397" location="x=15.2337833&amp;y=50.7116000&amp;z=15&amp;q=50.7116000N%2015.2337833E&amp;l=16" display="http://www.mapy.cz/#x=15.2337833&amp;y=50.7116000&amp;z=15&amp;q=50.7116000N%2015.2337833E&amp;l=16"/>
    <hyperlink ref="M114" r:id="rId1398" location="x=15.3667000&amp;y=50.5091000&amp;z=15&amp;q=50.5091000N%2015.3667000E&amp;l=16" display="http://www.mapy.cz/#x=15.3667000&amp;y=50.5091000&amp;z=15&amp;q=50.5091000N%2015.3667000E&amp;l=16"/>
    <hyperlink ref="M101" r:id="rId1399" location="x=14.738583&amp;y=48.714917&amp;z=15&amp;q=48.714917N%2014.738583E&amp;l=16" display="http://www.mapy.cz/ - x=14.738583&amp;y=48.714917&amp;z=15&amp;q=48.714917N%2014.738583E&amp;l=16"/>
    <hyperlink ref="M135" r:id="rId1400" location="x=15.3753333&amp;y=50.7396833&amp;z=15&amp;q=50.7396833N%2015.3753333E&amp;l=16" display="http://www.mapy.cz/#x=15.3753333&amp;y=50.7396833&amp;z=15&amp;q=50.7396833N%2015.3753333E&amp;l=16"/>
    <hyperlink ref="M79" r:id="rId1401" location="x=17.9655500&amp;y=49.5456833&amp;z=15&amp;q=49.5456833N%2017.9655500E&amp;l=16" display="http://www.mapy.cz/#x=17.9655500&amp;y=49.5456833&amp;z=15&amp;q=49.5456833N%2017.9655500E&amp;l=16"/>
    <hyperlink ref="M167" r:id="rId1402" location="x=17.0999500&amp;y=49.9637167&amp;z=15&amp;q=49.9637167N%2017.0999500E&amp;l=16" display="http://www.mapy.cz/#x=17.0999500&amp;y=49.9637167&amp;z=15&amp;q=49.9637167N%2017.0999500E&amp;l=16"/>
    <hyperlink ref="M71" r:id="rId1403" location="x=13.0827000&amp;y=49.3916000&amp;z=15&amp;q=49.3916000N%2013.0827000E&amp;l=16" display="http://www.mapy.cz/#x=13.0827000&amp;y=49.3916000&amp;z=15&amp;q=49.3916000N%2013.0827000E&amp;l=16"/>
    <hyperlink ref="M132" r:id="rId1404" location="x=17.8387000&amp;y=49.3257833&amp;z=15&amp;q=49.3257833N%2017.8387000E&amp;l=16" display="http://www.mapy.cz/#x=17.8387000&amp;y=49.3257833&amp;z=15&amp;q=49.3257833N%2017.8387000E&amp;l=16"/>
    <hyperlink ref="M507" r:id="rId1405" location="x=14.3912000&amp;y=48.8612000&amp;z=15&amp;q=48.8612000N%2014.3912000E&amp;l=16" display="http://www.mapy.cz/#x=14.3912000&amp;y=48.8612000&amp;z=15&amp;q=48.8612000N%2014.3912000E&amp;l=16"/>
    <hyperlink ref="M581" r:id="rId1406" location="x=15.9850500&amp;y=48.8253000&amp;z=15&amp;q=48.8253000N%2015.9850500E&amp;l=16" display="http://www.mapy.cz/#x=15.9850500&amp;y=48.8253000&amp;z=15&amp;q=48.8253000N%2015.9850500E&amp;l=16"/>
    <hyperlink ref="M600" r:id="rId1407" location="x=13.0060333&amp;y=50.1251333&amp;z=15&amp;q=50.1251333N%2013.0060333E&amp;l=16" display="http://www.mapy.cz/#x=13.0060333&amp;y=50.1251333&amp;z=15&amp;q=50.1251333N%2013.0060333E&amp;l=16"/>
    <hyperlink ref="M376" r:id="rId1408" location="x=12.9727333&amp;y=50.2617167&amp;z=15&amp;q=50.2617167N%2012.9727333E&amp;l=16" display="http://www.mapy.cz/#x=12.9727333&amp;y=50.2617167&amp;z=15&amp;q=50.2617167N%2012.9727333E&amp;l=16"/>
    <hyperlink ref="M625" r:id="rId1409" location="x=15.5683000&amp;y=50.3944000&amp;z=15&amp;q=50.3944000N%2015.5683000E&amp;l=16" display="http://www.mapy.cz/#x=15.5683000&amp;y=50.3944000&amp;z=15&amp;q=50.3944000N%2015.5683000E&amp;l=16"/>
    <hyperlink ref="M517" r:id="rId1410" location="x=15.5487000&amp;y=50.5177000&amp;z=15&amp;q=50.5177000N%2015.5487000E&amp;l=16" display="http://www.mapy.cz/#x=15.5487000&amp;y=50.5177000&amp;z=15&amp;q=50.5177000N%2015.5487000E&amp;l=16"/>
    <hyperlink ref="M381" r:id="rId1411" location="x=15.5250000&amp;y=50.3998667&amp;z=15&amp;q=50.3998667N%2015.5250000E&amp;l=16" display="http://www.mapy.cz/#x=15.5250000&amp;y=50.3998667&amp;z=15&amp;q=50.3998667N%2015.5250000E&amp;l=16"/>
    <hyperlink ref="M325" r:id="rId1412" location="x=14.117783&amp;y=48.875133&amp;z=15&amp;q=48.875133N%2014.117783E&amp;l=16" display="http://www.mapy.cz/ - x=14.117783&amp;y=48.875133&amp;z=15&amp;q=48.875133N%2014.117783E&amp;l=16"/>
    <hyperlink ref="M444" r:id="rId1413" location="x=16.3276000&amp;y=50.3111667&amp;z=15&amp;q=50.3111667N%2016.3276000E&amp;l=16" display="http://www.mapy.cz/#x=16.3276000&amp;y=50.3111667&amp;z=15&amp;q=50.3111667N%2016.3276000E&amp;l=16"/>
    <hyperlink ref="M469" r:id="rId1414" location="x=17.5411500&amp;y=49.7766167&amp;z=15&amp;q=49.7766167N%2017.5411500E&amp;l=16" display="http://www.mapy.cz/#x=17.5411500&amp;y=49.7766167&amp;z=15&amp;q=49.7766167N%2017.5411500E&amp;l=16"/>
    <hyperlink ref="M610" r:id="rId1415" location="x=17.5226000&amp;y=49.8912000&amp;z=15&amp;q=49.8912000N%2017.5226000E&amp;l=16" display="http://www.mapy.cz/#x=17.5226000&amp;y=49.8912000&amp;z=15&amp;q=49.8912000N%2017.5226000E&amp;l=16"/>
    <hyperlink ref="M315" r:id="rId1416" location="x=13.7425333&amp;y=49.7501500&amp;z=15&amp;q=49.7501500N%2013.7425333E&amp;l=16" display="http://www.mapy.cz/#x=13.7425333&amp;y=49.7501500&amp;z=15&amp;q=49.7501500N%2013.7425333E&amp;l=16"/>
    <hyperlink ref="M478" r:id="rId1417" location="x=14.6710167&amp;y=49.6021000&amp;z=15&amp;q=49.6021000N%2014.6710167E&amp;l=16" display="http://www.mapy.cz/#x=14.6710167&amp;y=49.6021000&amp;z=15&amp;q=49.6021000N%2014.6710167E&amp;l=16"/>
    <hyperlink ref="M236" r:id="rId1418" location="x=14.1042333&amp;y=50.7913167&amp;z=15&amp;q=50.7913167N%2014.1042333E&amp;l=16" display="http://www.mapy.cz/#x=14.1042333&amp;y=50.7913167&amp;z=15&amp;q=50.7913167N%2014.1042333E&amp;l=16"/>
    <hyperlink ref="M585" r:id="rId1419" location="x=13.7318333&amp;y=50.6992000&amp;z=15&amp;q=50.6992000N%2013.7318333E&amp;l=16" display="http://www.mapy.cz/#x=13.7318333&amp;y=50.6992000&amp;z=15&amp;q=50.6992000N%2013.7318333E&amp;l=16"/>
    <hyperlink ref="M396" r:id="rId1420" location="x=16.1336167&amp;y=49.6595833&amp;z=15&amp;q=49.6595833N%2016.1336167E&amp;l=16" display="http://www.mapy.cz/#x=16.1336167&amp;y=49.6595833&amp;z=15&amp;q=49.6595833N%2016.1336167E&amp;l=16"/>
    <hyperlink ref="M349" r:id="rId1421" location="x=15.5111167&amp;y=49.3116500&amp;z=15&amp;q=49.3116500N%2015.5111167E&amp;l=16" display="http://www.mapy.cz/#x=15.5111167&amp;y=49.3116500&amp;z=15&amp;q=49.3116500N%2015.5111167E&amp;l=16"/>
    <hyperlink ref="M567" r:id="rId1422" location="x=15.7640333&amp;y=49.7509500&amp;z=15&amp;q=49.7509500N%2015.7640333E&amp;l=16" display="http://www.mapy.cz/#x=15.7640333&amp;y=49.7509500&amp;z=15&amp;q=49.7509500N%2015.7640333E&amp;l=16"/>
    <hyperlink ref="M388" r:id="rId1423" location="x=17.7017500&amp;y=49.3801333&amp;z=15&amp;q=49.3801333N%2017.7017500E&amp;l=16" display="http://www.mapy.cz/#x=17.7017500&amp;y=49.3801333&amp;z=15&amp;q=49.3801333N%2017.7017500E&amp;l=16"/>
    <hyperlink ref="M499" r:id="rId1424" location="x=17.8463000&amp;y=49.1257000&amp;z=15&amp;q=49.1257000N%2017.8463000E&amp;l=16" display="http://www.mapy.cz/#x=17.8463000&amp;y=49.1257000&amp;z=15&amp;q=49.1257000N%2017.8463000E&amp;l=16"/>
    <hyperlink ref="M599" r:id="rId1425" location="x=18.2451667&amp;y=49.3113500&amp;z=15&amp;q=49.3113500N%2018.2451667E&amp;l=16" display="http://www.mapy.cz/#x=18.2451667&amp;y=49.3113500&amp;z=15&amp;q=49.3113500N%2018.2451667E&amp;l=16"/>
    <hyperlink ref="M543" r:id="rId1426" location="x=14.6079667&amp;y=48.7566167&amp;z=15&amp;q=48.7566167N%2014.6079667E&amp;l=16" display="http://www.mapy.cz/#x=14.6079667&amp;y=48.7566167&amp;z=15&amp;q=48.7566167N%2014.6079667E&amp;l=16"/>
    <hyperlink ref="M113" r:id="rId1427" location="x=14.0143167&amp;y=50.4342500&amp;z=15&amp;q=50.4342500N%2014.0143167E&amp;l=16" display="http://www.mapy.cz/#x=14.0143167&amp;y=50.4342500&amp;z=15&amp;q=50.4342500N%2014.0143167E&amp;l=16"/>
    <hyperlink ref="M196" r:id="rId1428" location="x=17.156717&amp;y=50.071300&amp;z=15&amp;q=50.071300N%2017.156717E&amp;l=16" display="http://www.mapy.cz/ - x=17.156717&amp;y=50.071300&amp;z=15&amp;q=50.071300N%2017.156717E&amp;l=16"/>
    <hyperlink ref="M229" r:id="rId1429" location="x=17.0491500&amp;y=49.1002667&amp;z=15&amp;q=49.1002667N%2017.0491500E&amp;l=16" display="http://www.mapy.cz/#x=17.0491500&amp;y=49.1002667&amp;z=15&amp;q=49.1002667N%2017.0491500E&amp;l=16"/>
    <hyperlink ref="M52" r:id="rId1430" location="x=14.0118333&amp;y=48.9788667&amp;z=15&amp;q=48.9788667N%2014.0118333E&amp;l=16" display="http://www.mapy.cz/#x=14.0118333&amp;y=48.9788667&amp;z=15&amp;q=48.9788667N%2014.0118333E&amp;l=16"/>
    <hyperlink ref="M100" r:id="rId1431" location="x=17.077667&amp;y=50.121650&amp;z=15&amp;q=50.121650N%2017.077667E&amp;l=16" display="http://www.mapy.cz/ - x=17.077667&amp;y=50.121650&amp;z=15&amp;q=50.121650N%2017.077667E&amp;l=16"/>
    <hyperlink ref="M481" r:id="rId1432" location="x=18.8205667&amp;y=49.6230500&amp;z=15&amp;q=49.6230500N%2018.8205667E&amp;l=16" display="http://www.mapy.cz/#x=18.8205667&amp;y=49.6230500&amp;z=15&amp;q=49.6230500N%2018.8205667E&amp;l=16"/>
    <hyperlink ref="M75" r:id="rId1433" location="x=14.2896167&amp;y=50.3865333&amp;z=15&amp;q=50.3865333N%2014.2896167E&amp;l=16" display="http://www.mapy.cz/#x=14.2896167&amp;y=50.3865333&amp;z=15&amp;q=50.3865333N%2014.2896167E&amp;l=16"/>
    <hyperlink ref="M54" r:id="rId1434" location="x=14.7439500&amp;y=50.7259667&amp;z=15&amp;q=50.7259667N%2014.7439500E&amp;l=16" display="http://www.mapy.cz/#x=14.7439500&amp;y=50.7259667&amp;z=15&amp;q=50.7259667N%2014.7439500E&amp;l=16"/>
    <hyperlink ref="M235" r:id="rId1435" location="x=18.1406333&amp;y=49.5526333&amp;z=15&amp;q=49.5526333N%2018.1406333E&amp;l=16" display="http://www.mapy.cz/#x=18.1406333&amp;y=49.5526333&amp;z=15&amp;q=49.5526333N%2018.1406333E&amp;l=16"/>
    <hyperlink ref="E551" r:id="rId1436" tooltip="Božídarský Špičák" display="https://cs.wikipedia.org/wiki/Bo%C5%BE%C3%ADdarsk%C3%BD_%C5%A0pi%C4%8D%C3%A1k"/>
    <hyperlink ref="M118" r:id="rId1437" location="x=13.767033&amp;y=48.875133&amp;z=15&amp;q=48.875133N%2013.767033E&amp;l=16" display="http://www.mapy.cz/ - x=13.767033&amp;y=48.875133&amp;z=15&amp;q=48.875133N%2013.767033E&amp;l=16"/>
    <hyperlink ref="K335" r:id="rId1438" display="https://cs.wikipedia.org/wiki/D%C5%BEb%C3%A1n_(geomorfologick%C3%BD_celek)"/>
    <hyperlink ref="K419" r:id="rId1439" display="https://cs.wikipedia.org/wiki/D%C5%BEb%C3%A1n_(geomorfologick%C3%BD_celek)"/>
    <hyperlink ref="E79" r:id="rId1440" display="https://cs.wikipedia.org/wiki/Pet%C5%99kovick%C3%A1_hora"/>
    <hyperlink ref="E438" r:id="rId1441" display="https://cs.wikipedia.org/wiki/%C4%8Cihadlo_(Bene%C5%A1ovsk%C3%A1_pahorkatina)"/>
    <hyperlink ref="M39" r:id="rId1442" location="x=13.9212500&amp;y=48.7366000&amp;z=15&amp;q=48.7366000N%2013.9212500E&amp;l=16" display="http://www.mapy.cz/#x=13.9212500&amp;y=48.7366000&amp;z=15&amp;q=48.7366000N%2013.9212500E&amp;l=16"/>
    <hyperlink ref="M10" r:id="rId1443" location="x=16.3978500&amp;y=50.3016167&amp;z=15&amp;q=50.3016167N%2016.3978500E&amp;l=16" display="http://www.mapy.cz/#x=16.3978500&amp;y=50.3016167&amp;z=15&amp;q=50.3016167N%2016.3978500E&amp;l=16"/>
    <hyperlink ref="M9" r:id="rId1444" location="x=18.3705167&amp;y=49.5082167&amp;z=15&amp;q=49.5082167N%2018.3705167E&amp;l=16" display="http://www.mapy.cz/#x=18.3705167&amp;y=49.5082167&amp;z=15&amp;q=49.5082167N%2018.3705167E&amp;l=16"/>
    <hyperlink ref="E10" r:id="rId1445" tooltip="Velká Deštná" display="https://cs.wikipedia.org/wiki/Velk%C3%A1_De%C5%A1tn%C3%A1"/>
    <hyperlink ref="E9" r:id="rId1446" tooltip="Smrk (Moravskoslezské Beskydy)" display="https://cs.wikipedia.org/wiki/Smrk_(Moravskoslezsk%C3%A9_Beskydy)"/>
    <hyperlink ref="K10" r:id="rId1447" tooltip="Orlické hory" display="https://cs.wikipedia.org/wiki/Orlick%C3%A9_hory"/>
    <hyperlink ref="K9" r:id="rId1448" tooltip="Moravskoslezské Beskydy" display="https://cs.wikipedia.org/wiki/Moravskoslezsk%C3%A9_Beskydy"/>
    <hyperlink ref="M14" r:id="rId1449" location="x=18.3130000&amp;y=49.4967833&amp;z=15&amp;q=49.4967833N%2018.3130000E&amp;l=16" display="http://www.mapy.cz/#x=18.3130000&amp;y=49.4967833&amp;z=15&amp;q=49.4967833N%2018.3130000E&amp;l=16"/>
    <hyperlink ref="M12" r:id="rId1450" location="x=12.7837000&amp;y=49.3833500&amp;z=15&amp;q=49.3833500N%2012.7837000E&amp;l=16" display="http://www.mapy.cz/#x=12.7837000&amp;y=49.3833500&amp;z=15&amp;q=49.3833500N%2012.7837000E&amp;l=16"/>
    <hyperlink ref="E12" r:id="rId1451" tooltip="Čerchov" display="https://cs.wikipedia.org/wiki/%C4%8Cerchov"/>
    <hyperlink ref="E13" r:id="rId1452" tooltip="Ještěd" display="https://cs.wikipedia.org/wiki/Je%C5%A1t%C4%9Bd"/>
    <hyperlink ref="E14" r:id="rId1453" tooltip="Kněhyně" display="https://cs.wikipedia.org/wiki/Kn%C4%9Bhyn%C4%9B"/>
    <hyperlink ref="M13" r:id="rId1454" location="x=14.985050&amp;y=50.732617&amp;z=15&amp;q=50.732617N%2014.985050E&amp;l=16" display="http://www.mapy.cz/ - x=14.985050&amp;y=50.732617&amp;z=15&amp;q=50.732617N%2014.985050E&amp;l=16"/>
    <hyperlink ref="K14" r:id="rId1455" tooltip="Moravskoslezské Beskydy" display="https://cs.wikipedia.org/wiki/Moravskoslezsk%C3%A9_Beskydy"/>
    <hyperlink ref="K13" r:id="rId1456" tooltip="Ještědsko-kozákovský hřbet" display="https://cs.wikipedia.org/wiki/Je%C5%A1t%C4%9Bdsko-koz%C3%A1kovsk%C3%BD_h%C5%99bet"/>
    <hyperlink ref="K12" r:id="rId1457" tooltip="Český les" display="https://cs.wikipedia.org/wiki/%C4%8Cesk%C3%BD_les"/>
    <hyperlink ref="M19" r:id="rId1458" location="x=14.0201833&amp;y=48.8469167&amp;z=15&amp;q=48.8469167N%2014.0201833E&amp;l=16" display="http://www.mapy.cz/#x=14.0201833&amp;y=48.8469167&amp;z=15&amp;q=48.8469167N%2014.0201833E&amp;l=16"/>
    <hyperlink ref="E19" r:id="rId1459" tooltip="Knížecí stolec" display="https://cs.wikipedia.org/wiki/Kn%C3%AD%C5%BEec%C3%AD_stolec"/>
    <hyperlink ref="E20" r:id="rId1460" tooltip="Kleť" display="https://cs.wikipedia.org/wiki/Kle%C5%A5"/>
    <hyperlink ref="M20" r:id="rId1461" location="x=14.283433&amp;y=48.865267&amp;z=15&amp;q=48.865267N%2014.283433E&amp;l=16" display="http://www.mapy.cz/ - x=14.283433&amp;y=48.865267&amp;z=15&amp;q=48.865267N%2014.283433E&amp;l=16"/>
    <hyperlink ref="K20" r:id="rId1462" tooltip="Šumavské podhůří" display="https://cs.wikipedia.org/wiki/%C5%A0umavsk%C3%A9_podh%C5%AF%C5%99%C3%AD"/>
    <hyperlink ref="K19" r:id="rId1463" tooltip="Šumava" display="https://cs.wikipedia.org/wiki/%C5%A0umava"/>
    <hyperlink ref="M28" r:id="rId1464" location="x=13.817367&amp;y=48.991250&amp;z=15&amp;q=48.991250N%2013.817367E&amp;l=16" display="http://www.mapy.cz/ - x=13.817367&amp;y=48.991250&amp;z=15&amp;q=48.991250N%2013.817367E&amp;l=16"/>
    <hyperlink ref="M44" r:id="rId1465" location="x=13.1842000&amp;y=49.1686667&amp;z=15&amp;q=49.1686667N%2013.1842000E&amp;l=16" display="http://www.mapy.cz/#x=13.1842000&amp;y=49.1686667&amp;z=15&amp;q=49.1686667N%2013.1842000E&amp;l=16"/>
    <hyperlink ref="E44" r:id="rId1466" tooltip="Jezerní hora" display="https://cs.wikipedia.org/wiki/Jezern%C3%AD_hora"/>
    <hyperlink ref="K44" r:id="rId1467" tooltip="Šumava" display="https://cs.wikipedia.org/wiki/%C5%A0umava"/>
    <hyperlink ref="M294" r:id="rId1468" location="x=15.2990000&amp;y=50.8320000&amp;z=15&amp;q=50.8320000N%2015.2990000E&amp;l=16" display="http://www.mapy.cz/#x=15.2990000&amp;y=50.8320000&amp;z=15&amp;q=50.8320000N%2015.2990000E&amp;l=16"/>
    <hyperlink ref="E405" r:id="rId1469" tooltip="Javorná (Šumava)"/>
    <hyperlink ref="M405" r:id="rId1470" location="x=13.324150&amp;y=49.199717&amp;z=15&amp;q=49.199717N%2013.324150E&amp;l=16" display="http://www.mapy.cz/ - x=13.324150&amp;y=49.199717&amp;z=15&amp;q=49.199717N%2013.324150E&amp;l=16"/>
    <hyperlink ref="K405" r:id="rId1471" tooltip="Šumava" display="https://cs.wikipedia.org/wiki/%C5%A0umava"/>
    <hyperlink ref="J548" r:id="rId1472" display="https://cs.wikipedia.org/wiki/Svinsk%C3%BD_vrch"/>
    <hyperlink ref="J439" r:id="rId1473" tooltip="Hřebenáč (Frýdlantská pahorkatina)" display="https://cs.wikipedia.org/wiki/H%C5%99eben%C3%A1%C4%8D_(Fr%C3%BDdlantsk%C3%A1_pahorkatina)"/>
    <hyperlink ref="J247" r:id="rId1474" tooltip="Čerchov" display="https://cs.wikipedia.org/wiki/%C4%8Cerchov"/>
    <hyperlink ref="J151" r:id="rId1475" tooltip="Příčný vrch"/>
    <hyperlink ref="J59" r:id="rId1476" tooltip="Orlík (Hrubý Jeseník)" display="https://cs.wikipedia.org/wiki/Orl%C3%ADk_(Hrub%C3%BD_Jesen%C3%ADk)"/>
    <hyperlink ref="J236" r:id="rId1477" tooltip="Špičák (Krušné hory, 723 m)" display="https://cs.wikipedia.org/wiki/%C5%A0pi%C4%8D%C3%A1k_(Kru%C5%A1n%C3%A9_hory,_723_m)"/>
    <hyperlink ref="J481" r:id="rId1478" tooltip="Velký Stožek" display="https://cs.wikipedia.org/wiki/Velk%C3%BD_Sto%C5%BEek"/>
    <hyperlink ref="J536" r:id="rId1479" display="https://cs.wikipedia.org/wiki/Troja%C4%8Dka"/>
    <hyperlink ref="J79" r:id="rId1480" display="https://cs.wikipedia.org/wiki/Troja%C4%8Dka"/>
    <hyperlink ref="J338" r:id="rId1481" tooltip="Skalka (Podbeskydská pahorkatina)" display="https://cs.wikipedia.org/wiki/Skalka_(Podbeskydsk%C3%A1_pahorkatina)"/>
    <hyperlink ref="J616" r:id="rId1482" tooltip="Bílá hora (Podbeskydská pahorkatina)" display="https://cs.wikipedia.org/wiki/B%C3%ADl%C3%A1_hora_(Podbeskydsk%C3%A1_pahorkatina)"/>
    <hyperlink ref="J610" r:id="rId1483" display="https://cs.wikipedia.org/wiki/Slune%C4%8Dn%C3%A1_(N%C3%ADzk%C3%BD_Jesen%C3%ADk)"/>
    <hyperlink ref="J221" r:id="rId1484" display="https://cs.wikipedia.org/wiki/Velk%C3%BD_Roudn%C3%BD"/>
    <hyperlink ref="J469" r:id="rId1485" display="https://cs.wikipedia.org/wiki/Slune%C4%8Dn%C3%A1_(N%C3%ADzk%C3%BD_Jesen%C3%ADk)"/>
    <hyperlink ref="J573" r:id="rId1486" tooltip="Bílá skála (Krkonoše)" display="https://cs.wikipedia.org/wiki/B%C3%ADl%C3%A1_sk%C3%A1la_(Krkono%C5%A1e)"/>
    <hyperlink ref="J175" r:id="rId1487" tooltip="Čížkovy kameny" display="https://cs.wikipedia.org/wiki/%C4%8C%C3%AD%C5%BEkovy_kameny"/>
    <hyperlink ref="J253" r:id="rId1488" tooltip="Tábor (Ještědsko-kozákovský hřbet)" display="https://cs.wikipedia.org/wiki/T%C3%A1bor_(Je%C5%A1t%C4%9Bdsko-koz%C3%A1kovsk%C3%BD_h%C5%99bet)"/>
    <hyperlink ref="J526" r:id="rId1489" tooltip="Hradiště (Doupovské hory)" display="https://cs.wikipedia.org/wiki/Hradi%C5%A1t%C4%9B_(Doupovsk%C3%A9_hory)"/>
    <hyperlink ref="J584" r:id="rId1490" tooltip="Hradiště (Doupovské hory)" display="https://cs.wikipedia.org/wiki/Hradi%C5%A1t%C4%9B_(Doupovsk%C3%A9_hory)"/>
    <hyperlink ref="J246" r:id="rId1491" tooltip="Meluzína (Krušné hory)" display="https://cs.wikipedia.org/wiki/Meluz%C3%ADna_(Kru%C5%A1n%C3%A9_hory)"/>
    <hyperlink ref="J558" r:id="rId1492" display="https://cs.wikipedia.org/wiki/Tode%C5%88sk%C3%A1_hora"/>
    <hyperlink ref="J157" r:id="rId1493" tooltip="Anenský vrch (Orlické hory)" display="https://cs.wikipedia.org/wiki/Anensk%C3%BD_vrch_(Orlick%C3%A9_hory)"/>
    <hyperlink ref="J299" r:id="rId1494" tooltip="Chlum (Podorlická pahorkatina)" display="https://cs.wikipedia.org/wiki/Chlum_(Podorlick%C3%A1_pahorkatina)"/>
    <hyperlink ref="J628" r:id="rId1495" display="https://cs.wikipedia.org/wiki/Kr%C3%A1loveck%C3%BD_%C5%A0pi%C4%8D%C3%A1k"/>
    <hyperlink ref="J63" r:id="rId1496" display="https://cs.wikipedia.org/wiki/Kr%C3%A1loveck%C3%BD_%C5%A0pi%C4%8D%C3%A1k"/>
    <hyperlink ref="J462" r:id="rId1497" tooltip="Žaltman (stránka neexistuje)"/>
    <hyperlink ref="J588" r:id="rId1498" tooltip="Velká Hejšovina" display="https://cs.wikipedia.org/w/index.php?title=Velk%C3%A1_Hej%C5%A1ovina&amp;redirect=no"/>
    <hyperlink ref="J547" r:id="rId1499" tooltip="Tanečnice (Šluknovská pahorkatina)" display="https://cs.wikipedia.org/wiki/Tane%C4%8Dnice_(%C5%A0luknovsk%C3%A1_pahorkatina)"/>
    <hyperlink ref="J489" r:id="rId1500" tooltip="Hrazený" display="https://cs.wikipedia.org/wiki/Hrazen%C3%BD"/>
    <hyperlink ref="J649" r:id="rId1501" tooltip="Hrazený" display="https://cs.wikipedia.org/wiki/Hrazen%C3%BD"/>
    <hyperlink ref="J206" r:id="rId1502" tooltip="Chřibský vrch" display="https://cs.wikipedia.org/wiki/Ch%C5%99ibsk%C3%BD_vrch"/>
    <hyperlink ref="J289" r:id="rId1503" tooltip="Plešný (Šluknovská pahorkatina)" display="https://cs.wikipedia.org/wiki/Ple%C5%A1n%C3%BD_(%C5%A0luknovsk%C3%A1_pahorkatina)"/>
    <hyperlink ref="J181" r:id="rId1504" display="https://cs.wikipedia.org/wiki/Weberberg"/>
    <hyperlink ref="J264" r:id="rId1505" tooltip="Podhorní vrch" display="https://cs.wikipedia.org/wiki/Podhorn%C3%AD_vrch"/>
    <hyperlink ref="J503" r:id="rId1506" tooltip="Děvičky" display="https://cs.wikipedia.org/wiki/D%C4%9Bvi%C4%8Dky"/>
    <hyperlink ref="J191" r:id="rId1507" tooltip="Brdo (Chřiby)" display="https://cs.wikipedia.org/wiki/Brdo_(Ch%C5%99iby)"/>
    <hyperlink ref="J330" r:id="rId1508" display="https://cs.wikipedia.org/wiki/Hradisko_(Liten%C4%8Dick%C3%A1_pahorkatina)"/>
    <hyperlink ref="J301" r:id="rId1509" tooltip="Tlustá hora" display="https://cs.wikipedia.org/wiki/Tlust%C3%A1_hora"/>
    <hyperlink ref="J283" r:id="rId1510" tooltip="Klášťov" display="https://cs.wikipedia.org/wiki/Kl%C3%A1%C5%A1%C5%A5ov"/>
    <hyperlink ref="J497" r:id="rId1511" tooltip="Čupec" display="https://cs.wikipedia.org/wiki/%C4%8Cupec"/>
    <hyperlink ref="J145" r:id="rId1512" tooltip="Chmeľová (Bílé Karpaty)"/>
    <hyperlink ref="J89" r:id="rId1513" tooltip="Ploščiny" display="https://cs.wikipedia.org/wiki/Plo%C5%A1%C4%8Diny"/>
    <hyperlink ref="J515" r:id="rId1514" tooltip="Velký Lopeník (Bílé Karpaty)"/>
    <hyperlink ref="J449" r:id="rId1515" tooltip="Velký Lopeník (Bílé Karpaty)"/>
    <hyperlink ref="J583" r:id="rId1516" display="https://cs.wikipedia.org/wiki/B%C3%ADl%C3%A1_hora_(Pra%C5%BEsk%C3%A1_plo%C5%A1ina)"/>
    <hyperlink ref="J508" r:id="rId1517" tooltip="Vysoký Tok" display="https://cs.wikipedia.org/wiki/Vysok%C3%BD_Tok"/>
    <hyperlink ref="J377" r:id="rId1518" tooltip="Krušná hora (Křivoklátská vrchovina) (stránka neexistuje)"/>
    <hyperlink ref="J579" r:id="rId1519" display="https://cs.wikipedia.org/wiki/Bac%C3%ADn"/>
    <hyperlink ref="J343" r:id="rId1520" tooltip="Jezvinec" display="https://cs.wikipedia.org/wiki/Jezvinec"/>
    <hyperlink ref="J346" r:id="rId1521" tooltip="Rudolfův kámen" display="https://cs.wikipedia.org/wiki/Rudolf%C5%AFv_k%C3%A1men"/>
    <hyperlink ref="J113" r:id="rId1522" tooltip="Košťál (České středohoří)" display="https://cs.wikipedia.org/wiki/Ko%C5%A1%C5%A5%C3%A1l_(%C4%8Cesk%C3%A9_st%C5%99edoho%C5%99%C3%AD)"/>
    <hyperlink ref="J216" r:id="rId1523" tooltip="Andrlův chlum" display="https://cs.wikipedia.org/wiki/Andrl%C5%AFv_chlum"/>
    <hyperlink ref="J428" r:id="rId1524" tooltip="Hůrka (Českotřebovská pahorkatina)" display="https://cs.wikipedia.org/wiki/H%C5%AFrka_(%C4%8Ceskot%C5%99ebovsk%C3%A1_pahorkatina)"/>
    <hyperlink ref="J174" r:id="rId1525" tooltip="Mirand" display="https://cs.wikipedia.org/wiki/Mirand"/>
    <hyperlink ref="J537" r:id="rId1526" display="https://cs.wikipedia.org/wiki/Kapra%C4%8F_(Svitavsk%C3%A1_pahorkatina)"/>
    <hyperlink ref="J110" r:id="rId1527" tooltip="Drašarov" display="https://cs.wikipedia.org/wiki/Dra%C5%A1arov"/>
    <hyperlink ref="J519" r:id="rId1528" tooltip="Skuhrov (hrad)" display="https://cs.wikipedia.org/wiki/Skuhrov_(hrad)"/>
    <hyperlink ref="J303" r:id="rId1529" display="https://cs.wikipedia.org/wiki/Ham%C5%A1tejnsk%C3%BD_vrch"/>
    <hyperlink ref="J105" r:id="rId1530" display="https://cs.wikipedia.org/wiki/%C5%98edice_(Je%C5%A1t%C4%9Bdsko-koz%C3%A1kovsk%C3%BD_h%C5%99bet)"/>
    <hyperlink ref="J176" r:id="rId1531" display="https://cs.wikipedia.org/wiki/Vyske%C5%99_(Ji%C4%8D%C3%ADnsk%C3%A1_pahorkatina)"/>
    <hyperlink ref="J420" r:id="rId1532" display="https://cs.wikipedia.org/wiki/Svin%C4%8Dice_(Ji%C4%8D%C3%ADnsk%C3%A1_pahorkatina)"/>
    <hyperlink ref="J134" r:id="rId1533" tooltip="Trosky (hora)" display="https://cs.wikipedia.org/wiki/Trosky_(hora)"/>
    <hyperlink ref="J625" r:id="rId1534" display="https://cs.wikipedia.org/wiki/Maxinec"/>
    <hyperlink ref="J563" r:id="rId1535" display="https://cs.wikipedia.org/wiki/Hrada"/>
    <hyperlink ref="J356" r:id="rId1536" display="https://cs.wikipedia.org/wiki/Cidlinsk%C3%A1_H%C5%AFra"/>
    <hyperlink ref="J509" r:id="rId1537" tooltip="Čerčanský chlum" display="https://cs.wikipedia.org/wiki/%C4%8Cer%C4%8Dansk%C3%BD_chlum"/>
    <hyperlink ref="J614" r:id="rId1538" tooltip="Neštětická hora" display="https://cs.wikipedia.org/wiki/Ne%C5%A1t%C4%9Btick%C3%A1_hora"/>
    <hyperlink ref="J617" r:id="rId1539" tooltip="Neštětická hora" display="https://cs.wikipedia.org/wiki/Ne%C5%A1t%C4%9Btick%C3%A1_hora"/>
    <hyperlink ref="J391" r:id="rId1540" tooltip="Vladař (Tepelská vrchovina)" display="https://cs.wikipedia.org/wiki/Vlada%C5%99_(Tepelsk%C3%A1_vrchovina)"/>
    <hyperlink ref="J436" r:id="rId1541" tooltip="Kozelka" display="https://cs.wikipedia.org/wiki/Kozelka"/>
    <hyperlink ref="J122" r:id="rId1542" tooltip="Hora (přírodní památka)" display="https://cs.wikipedia.org/wiki/Hora_(p%C5%99%C3%ADrodn%C3%AD_pam%C3%A1tka)"/>
    <hyperlink ref="J199" r:id="rId1543" tooltip="Hora (přírodní památka)" display="https://cs.wikipedia.org/wiki/Hora_(p%C5%99%C3%ADrodn%C3%AD_pam%C3%A1tka)"/>
    <hyperlink ref="J188" r:id="rId1544" tooltip="Podhorní vrch" display="https://cs.wikipedia.org/wiki/Podhorn%C3%AD_vrch"/>
    <hyperlink ref="J650" r:id="rId1545" tooltip="Sirská hora" display="https://cs.wikipedia.org/wiki/Sirsk%C3%A1_hora"/>
    <hyperlink ref="J412" r:id="rId1546" tooltip="Tobolský vrch" display="https://cs.wikipedia.org/wiki/Tobolsk%C3%BD_vrch"/>
    <hyperlink ref="J166" r:id="rId1547" tooltip="Vlastec (Křivoklátská vrchovina)" display="https://cs.wikipedia.org/wiki/Vlastec_(K%C5%99ivokl%C3%A1tsk%C3%A1_vrchovina)"/>
    <hyperlink ref="J473" r:id="rId1548" tooltip="Křídelní stěna" display="https://cs.wikipedia.org/wiki/K%C5%99%C3%ADdeln%C3%AD_st%C4%9Bna"/>
    <hyperlink ref="J326" r:id="rId1549" tooltip="Waligóra"/>
    <hyperlink ref="J202" r:id="rId1550" tooltip="Kohout (Novohradské podhůří)" display="https://cs.wikipedia.org/wiki/Kohout_(Novohradsk%C3%A9_podh%C5%AF%C5%99%C3%AD)"/>
    <hyperlink ref="J543" r:id="rId1551" tooltip="Kohout (Novohradské podhůří)" display="https://cs.wikipedia.org/wiki/Kohout_(Novohradsk%C3%A9_podh%C5%AF%C5%99%C3%AD)"/>
    <hyperlink ref="J478" r:id="rId1552" tooltip="Javorová skála" display="https://cs.wikipedia.org/wiki/Javorov%C3%A1_sk%C3%A1la"/>
    <hyperlink ref="J435" r:id="rId1553" tooltip="Mezivrata" display="https://cs.wikipedia.org/wiki/Mezivrata"/>
    <hyperlink ref="J648" r:id="rId1554" tooltip="Čermákův vrch (rozhledna)" display="https://cs.wikipedia.org/wiki/%C4%8Cerm%C3%A1k%C5%AFv_vrch_(rozhledna)"/>
    <hyperlink ref="J82" r:id="rId1555" tooltip="Skočický hrad" display="https://cs.wikipedia.org/wiki/Sko%C4%8Dick%C3%BD_hrad"/>
    <hyperlink ref="J416" r:id="rId1556" tooltip="Velký Mehelník"/>
    <hyperlink ref="J355" r:id="rId1557" tooltip="Kopeček (Bobravská vrchovina)" display="https://cs.wikipedia.org/wiki/Kope%C4%8Dek_(Bobravsk%C3%A1_vrchovina)"/>
    <hyperlink ref="J255" r:id="rId1558" tooltip="Babí lom (Drahanská vrchovina)" display="https://cs.wikipedia.org/wiki/Bab%C3%AD_lom_(Drahansk%C3%A1_vrchovina)"/>
    <hyperlink ref="J630" r:id="rId1559" tooltip="Javořice" display="https://cs.wikipedia.org/wiki/Javo%C5%99ice"/>
    <hyperlink ref="J554" r:id="rId1560" tooltip="Křemešník" display="https://cs.wikipedia.org/wiki/K%C5%99eme%C5%A1n%C3%ADk"/>
    <hyperlink ref="J227" r:id="rId1561" tooltip="Křemešník" display="https://cs.wikipedia.org/wiki/K%C5%99eme%C5%A1n%C3%ADk"/>
    <hyperlink ref="J268" r:id="rId1562" tooltip="Křemešník" display="https://cs.wikipedia.org/wiki/K%C5%99eme%C5%A1n%C3%ADk"/>
    <hyperlink ref="J528" r:id="rId1563" tooltip="Strážiště (Křemešnická vrchovina)" display="https://cs.wikipedia.org/wiki/Str%C3%A1%C5%BEi%C5%A1t%C4%9B_(K%C5%99eme%C5%A1nick%C3%A1_vrchovina)"/>
    <hyperlink ref="J333" r:id="rId1564" tooltip="Melechov" display="https://cs.wikipedia.org/wiki/Melechov"/>
    <hyperlink ref="J564" r:id="rId1565" tooltip="Žákova hora" display="https://cs.wikipedia.org/wiki/%C5%BD%C3%A1kova_hora"/>
    <hyperlink ref="J396" r:id="rId1566" tooltip="Křovina" display="https://cs.wikipedia.org/wiki/K%C5%99ovina"/>
    <hyperlink ref="J527" r:id="rId1567" tooltip="Buchtův kopec" display="https://cs.wikipedia.org/wiki/Bucht%C5%AFv_kopec"/>
    <hyperlink ref="J129" r:id="rId1568" tooltip="Kamenice (Žďárské vrchy)"/>
    <hyperlink ref="J290" r:id="rId1569" tooltip="Veselský chlum" display="https://cs.wikipedia.org/wiki/Veselsk%C3%BD_chlum"/>
    <hyperlink ref="J411" r:id="rId1570" tooltip="Sýkoř" display="https://cs.wikipedia.org/wiki/S%C3%BDko%C5%99"/>
    <hyperlink ref="J408" r:id="rId1571" tooltip="Přední skála" display="https://cs.wikipedia.org/wiki/P%C5%99edn%C3%AD_sk%C3%A1la"/>
    <hyperlink ref="J143" r:id="rId1572" tooltip="Plesná (Šumava)" display="https://cs.wikipedia.org/wiki/Plesn%C3%A1_(%C5%A0umava)"/>
    <hyperlink ref="J523" r:id="rId1573" tooltip="Plesná (Šumava)" display="https://cs.wikipedia.org/wiki/Plesn%C3%A1_(%C5%A0umava)"/>
    <hyperlink ref="J293" r:id="rId1574" tooltip="Černá hora (Šumava)" display="https://cs.wikipedia.org/wiki/%C4%8Cern%C3%A1_hora_(%C5%A0umava)"/>
    <hyperlink ref="J55" r:id="rId1575" tooltip="Kleiner Rachel" display="https://cs.wikipedia.org/wiki/Kleiner_Rachel"/>
    <hyperlink ref="J619" r:id="rId1576" tooltip="Plesná (Šumava)" display="https://cs.wikipedia.org/wiki/Plesn%C3%A1_(%C5%A0umava)"/>
    <hyperlink ref="J160" r:id="rId1577" tooltip="Svaroh (Šumava)" display="https://cs.wikipedia.org/wiki/Svaroh_(%C5%A0umava)"/>
    <hyperlink ref="J161" r:id="rId1578" tooltip="Boubín" display="https://cs.wikipedia.org/wiki/Boub%C3%ADn"/>
    <hyperlink ref="J513" r:id="rId1579" tooltip="Tetřev (Šumava)"/>
    <hyperlink ref="J57" r:id="rId1580" tooltip="Jezerní hora" display="https://cs.wikipedia.org/wiki/Jezern%C3%AD_hora"/>
    <hyperlink ref="J136" r:id="rId1581" tooltip="Knížecí stolec" display="https://cs.wikipedia.org/wiki/Kn%C3%AD%C5%BEec%C3%AD_stolec"/>
    <hyperlink ref="J117" r:id="rId1582" tooltip="Lysá (Šumava)" display="https://cs.wikipedia.org/wiki/Lys%C3%A1_(%C5%A0umava)"/>
    <hyperlink ref="J128" r:id="rId1583" tooltip="Popelná hora"/>
    <hyperlink ref="J90" r:id="rId1584" tooltip="Vítkův kámen (Šumava)" display="https://cs.wikipedia.org/wiki/V%C3%ADtk%C5%AFv_k%C3%A1men_(%C5%A0umava)"/>
    <hyperlink ref="J431" r:id="rId1585" display="https://cs.wikipedia.org/wiki/Sternstein"/>
    <hyperlink ref="J272" r:id="rId1586" tooltip="Medvědí hora (přírodní památka)" display="https://cs.wikipedia.org/wiki/Medv%C4%9Bd%C3%AD_hora_(p%C5%99%C3%ADrodn%C3%AD_pam%C3%A1tka)"/>
    <hyperlink ref="J325" r:id="rId1587" tooltip="Chlum (Šumava)" display="https://cs.wikipedia.org/wiki/Chlum_(%C5%A0umava)"/>
    <hyperlink ref="J373" r:id="rId1588" tooltip="Pustý hrádek" display="https://cs.wikipedia.org/wiki/Pust%C3%BD_hr%C3%A1dek"/>
    <hyperlink ref="J234" r:id="rId1589" display="https://cs.wikipedia.org/wiki/Sko%C4%8Dick%C3%BD_hrad"/>
    <hyperlink ref="J233" r:id="rId1590" tooltip="Kleť" display="https://cs.wikipedia.org/wiki/Kle%C5%A5"/>
    <hyperlink ref="J340" r:id="rId1591" tooltip="Prenet (Šumava)" display="https://cs.wikipedia.org/wiki/Prenet_(%C5%A0umava)"/>
    <hyperlink ref="J395" r:id="rId1592" tooltip="Můstek (Šumava)" display="https://cs.wikipedia.org/wiki/M%C5%AFstek_(%C5%A0umava)"/>
    <hyperlink ref="J348" r:id="rId1593" tooltip="Boubín" display="https://cs.wikipedia.org/wiki/Boub%C3%ADn"/>
    <hyperlink ref="J629" r:id="rId1594" tooltip="Poluška" display="https://cs.wikipedia.org/wiki/Polu%C5%A1ka"/>
    <hyperlink ref="J230" r:id="rId1595" tooltip="Chlum (Šumava)" display="https://cs.wikipedia.org/wiki/Chlum_(%C5%A0umava)"/>
    <hyperlink ref="J331" r:id="rId1596" tooltip="Libín (Šumavské podhůří)" display="https://cs.wikipedia.org/wiki/Lib%C3%ADn_(%C5%A0umavsk%C3%A9_podh%C5%AF%C5%99%C3%AD)"/>
    <hyperlink ref="J544" r:id="rId1597" tooltip="Libín (Šumavské podhůří)" display="https://cs.wikipedia.org/wiki/Lib%C3%ADn_(%C5%A0umavsk%C3%A9_podh%C5%AF%C5%99%C3%AD)"/>
    <hyperlink ref="J344" r:id="rId1598" tooltip="Velký Zvon" display="https://cs.wikipedia.org/wiki/Velk%C3%BD_Zvon"/>
    <hyperlink ref="J144" r:id="rId1599" tooltip="Čerchov" display="https://cs.wikipedia.org/wiki/%C4%8Cerchov"/>
    <hyperlink ref="J88" r:id="rId1600" tooltip="Velký Zvon" display="https://cs.wikipedia.org/wiki/Velk%C3%BD_Zvon"/>
    <hyperlink ref="J407" r:id="rId1601" tooltip="Čerchov" display="https://cs.wikipedia.org/wiki/%C4%8Cerchov"/>
    <hyperlink ref="J620" r:id="rId1602" tooltip="Mravenečník (Hrubý Jeseník)" display="https://cs.wikipedia.org/wiki/Mravene%C4%8Dn%C3%ADk_(Hrub%C3%BD_Jesen%C3%ADk)"/>
    <hyperlink ref="J196" r:id="rId1603" display="http://cs.wikipedia.org/wiki/Prad%C4%9Bd"/>
    <hyperlink ref="J251" r:id="rId1604" display="http://cs.wikipedia.org/wiki/Prad%C4%9Bd"/>
    <hyperlink ref="J400" r:id="rId1605" display="http://cs.wikipedia.org/wiki/Jelen%C3%AD_lou%C4%8Dky"/>
    <hyperlink ref="J162" r:id="rId1606" display="http://cs.wikipedia.org/wiki/%C5%BD%C3%A1rov%C3%BD_vrch"/>
    <hyperlink ref="J99" r:id="rId1607" display="http://cs.wikipedia.org/wiki/Medv%C4%9Bd%C3%AD_vrch"/>
    <hyperlink ref="J69" r:id="rId1608" display="http://cs.wikipedia.org/wiki/%C4%8Cern%C3%A1_str%C3%A1%C5%88_(Hrub%C3%BD_Jesen%C3%ADk)"/>
    <hyperlink ref="J100" r:id="rId1609" display="https://cs.wikipedia.org/wiki/Sp%C3%A1len%C3%BD_vrch"/>
    <hyperlink ref="J369" r:id="rId1610" display="https://cs.wikipedia.org/wiki/Vozka_(Hrub%C3%BD_Jesen%C3%ADk)"/>
    <hyperlink ref="J638" r:id="rId1611" display="https://cs.wikipedia.org/wiki/Ostr%C3%BD_vrch_(Hrub%C3%BD_Jesen%C3%ADk)"/>
    <hyperlink ref="J585" r:id="rId1612" tooltip="Loučná (Krušné hory, 956 m)" display="https://cs.wikipedia.org/wiki/Lou%C4%8Dn%C3%A1_(Kru%C5%A1n%C3%A9_hory,_956_m)"/>
    <hyperlink ref="J81" r:id="rId1613" tooltip="Jelení hora (Krušné hory)" display="https://cs.wikipedia.org/wiki/Jelen%C3%AD_hora_(Kru%C5%A1n%C3%A9_hory)"/>
    <hyperlink ref="J494" r:id="rId1614" tooltip="Medvědí skála" display="https://cs.wikipedia.org/wiki/Medv%C4%9Bd%C3%AD_sk%C3%A1la"/>
    <hyperlink ref="J313" r:id="rId1615" tooltip="Loučná (Krušné hory, 956 m)" display="https://cs.wikipedia.org/wiki/Lou%C4%8Dn%C3%A1_(Kru%C5%A1n%C3%A9_hory,_956_m)"/>
    <hyperlink ref="J163" r:id="rId1616" tooltip="Vysoká seč" display="https://cs.wikipedia.org/wiki/Vysok%C3%A1_se%C4%8D"/>
    <hyperlink ref="J504" r:id="rId1617" tooltip="Blatenský vrch" display="https://cs.wikipedia.org/wiki/Blatensk%C3%BD_vrch"/>
    <hyperlink ref="J551" r:id="rId1618" tooltip="Klínovec" display="https://cs.wikipedia.org/wiki/Kl%C3%ADnovec"/>
    <hyperlink ref="J91" r:id="rId1619" tooltip="Čertův mlýn" display="https://cs.wikipedia.org/wiki/%C4%8Cert%C5%AFv_ml%C3%BDn"/>
    <hyperlink ref="J475" r:id="rId1620" tooltip="Vysoká (Vsetínské vrchy)" display="https://cs.wikipedia.org/wiki/Vysok%C3%A1_(Vset%C3%ADnsk%C3%A9_vrchy)"/>
    <hyperlink ref="J542" r:id="rId1621" tooltip="Vysoká (Vsetínské vrchy)" display="https://cs.wikipedia.org/wiki/Vysok%C3%A1_(Vset%C3%ADnsk%C3%A9_vrchy)"/>
    <hyperlink ref="J388" r:id="rId1622" display="https://cs.wikipedia.org/wiki/Kel%C4%8Dsk%C3%BD_Javorn%C3%ADk"/>
    <hyperlink ref="J267" r:id="rId1623" display="https://cs.wikipedia.org/wiki/Kel%C4%8Dsk%C3%BD_Javorn%C3%ADk"/>
    <hyperlink ref="J556" r:id="rId1624" tooltip="Čerňava (přírodní rezervace)" display="https://cs.wikipedia.org/wiki/%C4%8Cer%C5%88ava_(p%C5%99%C3%ADrodn%C3%AD_rezervace)"/>
    <hyperlink ref="J611" r:id="rId1625" tooltip="Sochová" display="https://cs.wikipedia.org/wiki/Sochov%C3%A1"/>
    <hyperlink ref="J243" r:id="rId1626" display="https://cs.wikipedia.org/wiki/Hri%C4%8Dovec"/>
    <hyperlink ref="J476" r:id="rId1627" tooltip="Velký Javorník (Javorníky)" display="https://cs.wikipedia.org/wiki/Velk%C3%BD_Javorn%C3%ADk_(Javorn%C3%ADky)"/>
    <hyperlink ref="J101" r:id="rId1628" display="http://cs.wikipedia.org/wiki/Myslivna_(Novohradsk%C3%A9_hory)"/>
    <hyperlink ref="J217" r:id="rId1629" display="https://cs.wikipedia.org/wiki/Viehberg"/>
    <hyperlink ref="J402" r:id="rId1630" display="https://cs.wikipedia.org/wiki/Tischberg"/>
    <hyperlink ref="J266" r:id="rId1631" display="https://cs.wikipedia.org/wiki/Mandlstein"/>
    <hyperlink ref="J278" r:id="rId1632" display="http://cs.wikipedia.org/wiki/Vysok%C3%A1_(Novohradsk%C3%A9_hory)"/>
    <hyperlink ref="J637" r:id="rId1633" tooltip="Vysoké Kolo" display="https://cs.wikipedia.org/wiki/Vysok%C3%A9_Kolo"/>
    <hyperlink ref="J153" r:id="rId1634" tooltip="Černá skála (Krkonoše)" display="https://cs.wikipedia.org/wiki/%C4%8Cern%C3%A1_sk%C3%A1la_(Krkono%C5%A1e)"/>
    <hyperlink ref="J186" r:id="rId1635" tooltip="Sněžka" display="https://cs.wikipedia.org/wiki/Sn%C4%9B%C5%BEka"/>
    <hyperlink ref="J98" r:id="rId1636" tooltip="Sněžka" display="https://cs.wikipedia.org/wiki/Sn%C4%9B%C5%BEka"/>
    <hyperlink ref="J474" r:id="rId1637" tooltip="Kotel (Krkonoše)" display="https://cs.wikipedia.org/wiki/Kotel_(Krkono%C5%A1e)"/>
    <hyperlink ref="J135" r:id="rId1638" tooltip="Čertova hora" display="https://cs.wikipedia.org/wiki/%C4%8Certova_hora"/>
    <hyperlink ref="J607" r:id="rId1639" tooltip="Mechovinec" display="https://cs.wikipedia.org/wiki/Mechovinec"/>
    <hyperlink ref="J155" r:id="rId1640" tooltip="Dlouhý hřeben" display="https://cs.wikipedia.org/wiki/Dlouh%C3%BD_h%C5%99eben"/>
    <hyperlink ref="J570" r:id="rId1641" tooltip="Plešivec (Krkonoše)" display="https://cs.wikipedia.org/wiki/Ple%C5%A1ivec_(Krkono%C5%A1e)"/>
    <hyperlink ref="J456" r:id="rId1642" tooltip="Svorová hora" display="https://cs.wikipedia.org/wiki/Svorov%C3%A1_hora"/>
    <hyperlink ref="J609" r:id="rId1643" tooltip="Smrk (Rychlebské hory)"/>
    <hyperlink ref="J424" r:id="rId1644" display="https://cs.wikipedia.org/wiki/Uch%C3%A1%C4%8D_(Hrub%C3%BD_Jesen%C3%ADk)"/>
    <hyperlink ref="J298" r:id="rId1645"/>
    <hyperlink ref="J210" r:id="rId1646" display="https://cs.wikipedia.org/wiki/Kamenn%C3%BD_vrch_(Hanu%C5%A1ovick%C3%A1_vrchovina)"/>
    <hyperlink ref="J452" r:id="rId1647" display="https://cs.wikipedia.org/wiki/Kamenn%C3%BD_vrch_(Hanu%C5%A1ovick%C3%A1_vrchovina)"/>
    <hyperlink ref="J280" r:id="rId1648" tooltip="Bradlo (Hanušovická vrchovina)" display="https://cs.wikipedia.org/wiki/Bradlo_(Hanu%C5%A1ovick%C3%A1_vrchovina)"/>
    <hyperlink ref="J383" r:id="rId1649" tooltip="Polská hora" display="https://cs.wikipedia.org/wiki/Polsk%C3%A1_hora"/>
    <hyperlink ref="J319" r:id="rId1650" tooltip="Lví hora" display="https://cs.wikipedia.org/wiki/Lv%C3%AD_hora"/>
    <hyperlink ref="J84" r:id="rId1651" tooltip="Milešovka" display="https://cs.wikipedia.org/wiki/Mile%C5%A1ovka"/>
    <hyperlink ref="J109" r:id="rId1652" tooltip="Milešovka" display="https://cs.wikipedia.org/wiki/Mile%C5%A1ovka"/>
    <hyperlink ref="J86" r:id="rId1653" tooltip="Milešovka" display="https://cs.wikipedia.org/wiki/Mile%C5%A1ovka"/>
    <hyperlink ref="J245" r:id="rId1654" tooltip="Hradišťany (České středohoří)" display="https://cs.wikipedia.org/wiki/Hradi%C5%A1%C5%A5any_(%C4%8Cesk%C3%A9_st%C5%99edoho%C5%99%C3%AD)"/>
    <hyperlink ref="J77" r:id="rId1655" tooltip="Sedlo (České středohoří)" display="https://cs.wikipedia.org/wiki/Sedlo_(%C4%8Cesk%C3%A9_st%C5%99edoho%C5%99%C3%AD)"/>
    <hyperlink ref="J532" r:id="rId1656" tooltip="Klučky" display="https://cs.wikipedia.org/wiki/Klu%C4%8Dky"/>
    <hyperlink ref="J96" r:id="rId1657" tooltip="Hradišťany (České středohoří)" display="https://cs.wikipedia.org/wiki/Hradi%C5%A1%C5%A5any_(%C4%8Cesk%C3%A9_st%C5%99edoho%C5%99%C3%AD)"/>
    <hyperlink ref="J124" r:id="rId1658" tooltip="Hradišťany (České středohoří)" display="https://cs.wikipedia.org/wiki/Hradi%C5%A1%C5%A5any_(%C4%8Cesk%C3%A9_st%C5%99edoho%C5%99%C3%AD)"/>
    <hyperlink ref="J97" r:id="rId1659" tooltip="Milá (České středohoří)" display="https://cs.wikipedia.org/wiki/Mil%C3%A1_(%C4%8Cesk%C3%A9_st%C5%99edoho%C5%99%C3%AD)"/>
    <hyperlink ref="J510" r:id="rId1660" tooltip="Hradiště (přírodní památka, okres Litoměřice)" display="https://cs.wikipedia.org/wiki/Hradi%C5%A1t%C4%9B_(p%C5%99%C3%ADrodn%C3%AD_pam%C3%A1tka,_okres_Litom%C4%9B%C5%99ice)"/>
    <hyperlink ref="J250" r:id="rId1661" tooltip="Lovoš" display="https://cs.wikipedia.org/wiki/Lovo%C5%A1"/>
    <hyperlink ref="J549" r:id="rId1662" tooltip="Oblík (České středohoří)" display="https://cs.wikipedia.org/wiki/Obl%C3%ADk_(%C4%8Cesk%C3%A9_st%C5%99edoho%C5%99%C3%AD)"/>
    <hyperlink ref="J131" r:id="rId1663" tooltip="Oblík (České středohoří)" display="https://cs.wikipedia.org/wiki/Obl%C3%ADk_(%C4%8Cesk%C3%A9_st%C5%99edoho%C5%99%C3%AD)"/>
    <hyperlink ref="J562" r:id="rId1664" tooltip="Plešivec (České středohoří, 509 m)" display="https://cs.wikipedia.org/wiki/Ple%C5%A1ivec_(%C4%8Cesk%C3%A9_st%C5%99edoho%C5%99%C3%AD,_509_m)"/>
    <hyperlink ref="J139" r:id="rId1665" tooltip="Strážný vrch (České středohoří)" display="https://cs.wikipedia.org/wiki/Str%C3%A1%C5%BEn%C3%BD_vrch_(%C4%8Cesk%C3%A9_st%C5%99edoho%C5%99%C3%AD)"/>
    <hyperlink ref="J284" r:id="rId1666" tooltip="Buková hora (České středohoří)" display="https://cs.wikipedia.org/wiki/Bukov%C3%A1_hora_(%C4%8Cesk%C3%A9_st%C5%99edoho%C5%99%C3%AD)"/>
    <hyperlink ref="J108" r:id="rId1667" tooltip="Bořeň" display="https://cs.wikipedia.org/wiki/Bo%C5%99e%C5%88"/>
    <hyperlink ref="J560" r:id="rId1668" tooltip="Kalich (České středohoří)" display="https://cs.wikipedia.org/wiki/Kalich_(%C4%8Cesk%C3%A9_st%C5%99edoho%C5%99%C3%AD)"/>
    <hyperlink ref="J195" r:id="rId1669" tooltip="Zlatník (České středohoří)" display="https://cs.wikipedia.org/wiki/Zlatn%C3%ADk_(%C4%8Cesk%C3%A9_st%C5%99edoho%C5%99%C3%AD)"/>
    <hyperlink ref="J538" r:id="rId1670" tooltip="Ressl" display="https://cs.wikipedia.org/wiki/Ressl"/>
    <hyperlink ref="J501" r:id="rId1671" tooltip="Zlatník (České středohoří)" display="https://cs.wikipedia.org/wiki/Zlatn%C3%ADk_(%C4%8Cesk%C3%A9_st%C5%99edoho%C5%99%C3%AD)"/>
    <hyperlink ref="J112" r:id="rId1672" tooltip="Kohout (České středohoří)" display="https://cs.wikipedia.org/wiki/Kohout_(%C4%8Cesk%C3%A9_st%C5%99edoho%C5%99%C3%AD)"/>
    <hyperlink ref="J178" r:id="rId1673" tooltip="Vlčí hora (České středohoří)"/>
    <hyperlink ref="J183" r:id="rId1674" tooltip="Želenický vrch" display="https://cs.wikipedia.org/wiki/%C5%BDelenick%C3%BD_vrch"/>
    <hyperlink ref="J372" r:id="rId1675" tooltip="Zlatník (České středohoří)" display="https://cs.wikipedia.org/wiki/Zlatn%C3%ADk_(%C4%8Cesk%C3%A9_st%C5%99edoho%C5%99%C3%AD)"/>
    <hyperlink ref="J596" r:id="rId1676" tooltip="Milá (České středohoří)" display="https://cs.wikipedia.org/wiki/Mil%C3%A1_(%C4%8Cesk%C3%A9_st%C5%99edoho%C5%99%C3%AD)"/>
    <hyperlink ref="J58" r:id="rId1677" tooltip="Kletečná" display="https://cs.wikipedia.org/wiki/Klete%C4%8Dn%C3%A1"/>
    <hyperlink ref="J224" r:id="rId1678" display="https://cs.wikipedia.org/wiki/Kom%C3%A1%C5%99%C3%AD_h%C5%Afrka"/>
    <hyperlink ref="J337" r:id="rId1679" tooltip="Doubravská hora" display="https://cs.wikipedia.org/wiki/Doubravsk%C3%A1_hora"/>
    <hyperlink ref="J94" r:id="rId1680" tooltip="Děčínský Sněžník" display="https://cs.wikipedia.org/wiki/D%C4%9B%C4%8D%C3%ADnsk%C3%BD_Sn%C4%9B%C5%BEn%C3%ADk"/>
    <hyperlink ref="J353" r:id="rId1681" tooltip="Blansko (hora)" display="https://cs.wikipedia.org/wiki/Blansko_(hora)"/>
    <hyperlink ref="J93" r:id="rId1682" tooltip="Sedlo (České středohoří)" display="https://cs.wikipedia.org/wiki/Sedlo_(%C4%8Cesk%C3%A9_st%C5%99edoho%C5%99%C3%AD)"/>
    <hyperlink ref="J618" r:id="rId1683" tooltip="Doubravská hora" display="https://cs.wikipedia.org/wiki/Doubravsk%C3%A1_hora"/>
    <hyperlink ref="J390" r:id="rId1684" tooltip="Lipská hora (České středohoří)" display="https://cs.wikipedia.org/wiki/Lipsk%C3%A1_hora_(%C4%8Cesk%C3%A9_st%C5%99edoho%C5%99%C3%AD)"/>
    <hyperlink ref="J194" r:id="rId1685" tooltip="Varhošť" display="https://cs.wikipedia.org/wiki/Varho%C5%A1%C5%A5"/>
    <hyperlink ref="J613" r:id="rId1686" tooltip="Kletečná" display="https://cs.wikipedia.org/wiki/Klete%C4%8Dn%C3%A1"/>
    <hyperlink ref="J534" r:id="rId1687" display="https://cs.wikipedia.org/wiki/Hlubock%C3%BD_h%C5%99bet"/>
    <hyperlink ref="J111" r:id="rId1688" tooltip="Ortel (Cvikovská pahorkatina)" display="https://cs.wikipedia.org/wiki/Ortel_(Cvikovsk%C3%A1_pahorkatina)"/>
    <hyperlink ref="J130" r:id="rId1689" tooltip="Jezevčí vrch" display="https://cs.wikipedia.org/wiki/Jezev%C4%8D%C3%AD_vrch"/>
    <hyperlink ref="J201" r:id="rId1690" tooltip="Zelený vrch (Cvikov)" display="https://cs.wikipedia.org/wiki/Zelen%C3%BD_vrch_(Cvikov)"/>
    <hyperlink ref="J184" r:id="rId1691" tooltip="Ralsko (Ralská pahorkatina)" display="https://cs.wikipedia.org/wiki/Ralsko_(Ralsk%C3%A1_pahorkatina)"/>
    <hyperlink ref="J546" r:id="rId1692" display="https://cs.wikipedia.org/wiki/Mal%C3%BD_V%C3%A1penn%C3%BD"/>
    <hyperlink ref="J140" r:id="rId1693" display="https://cs.wikipedia.org/wiki/Mal%C3%BD_Bezd%C4%9Bz"/>
    <hyperlink ref="J123" r:id="rId1694" tooltip="Vlhošť (Ralská pahorkatina)" display="https://cs.wikipedia.org/wiki/Vlho%C5%A1%C5%A5_(Ralsk%C3%A1_pahorkatina)"/>
    <hyperlink ref="J240" r:id="rId1695" tooltip="Dub (Ralská pahorkatina)" display="https://cs.wikipedia.org/wiki/Dub_(Ralsk%C3%A1_pahorkatina)"/>
    <hyperlink ref="J146" r:id="rId1696" display="https://cs.wikipedia.org/wiki/Str%C3%A1%C5%BEn%C3%BD_vrch"/>
    <hyperlink ref="J193" r:id="rId1697" tooltip="Skalický vrch" display="https://cs.wikipedia.org/wiki/Skalick%C3%BD_vrch"/>
    <hyperlink ref="J60" r:id="rId1698" tooltip="Hvozd (Lužické hory)" display="https://cs.wikipedia.org/wiki/Hvozd_(Lu%C5%BEick%C3%A9_hory)"/>
    <hyperlink ref="J219" r:id="rId1699" tooltip="Maršovický vrch (Ralská pahorkatina)" display="https://cs.wikipedia.org/wiki/Mar%C5%A1ovick%C3%BD_vrch_(Ralsk%C3%A1_pahorkatina)"/>
    <hyperlink ref="J652" r:id="rId1700" tooltip="Dub (Ralská pahorkatina)" display="https://cs.wikipedia.org/wiki/Dub_(Ralsk%C3%A1_pahorkatina)"/>
    <hyperlink ref="J597" r:id="rId1701" tooltip="Borný" display="https://cs.wikipedia.org/wiki/Born%C3%BD"/>
    <hyperlink ref="J453" r:id="rId1702" tooltip="Berkovský vrch" display="https://cs.wikipedia.org/wiki/Berkovsk%C3%BD_vrch"/>
    <hyperlink ref="J254" r:id="rId1703" tooltip="Ralsko (Ralská pahorkatina)" display="https://cs.wikipedia.org/wiki/Ralsko_(Ralsk%C3%A1_pahorkatina)"/>
    <hyperlink ref="J371" r:id="rId1704" tooltip="Velký Beškovský kopec" display="https://cs.wikipedia.org/wiki/Velk%C3%BD_Be%C5%A1kovsk%C3%BD_kopec"/>
    <hyperlink ref="J480" r:id="rId1705" tooltip="Velký Beškovský kopec" display="https://cs.wikipedia.org/wiki/Velk%C3%BD_Be%C5%A1kovsk%C3%BD_kopec"/>
    <hyperlink ref="J522" r:id="rId1706" tooltip="Pecopala" display="https://cs.wikipedia.org/wiki/Pecopala"/>
    <hyperlink ref="J502" r:id="rId1707" tooltip="Brnišťský vrch" display="https://cs.wikipedia.org/wiki/Brni%C5%A1%C5%A5sk%C3%BD_vrch"/>
    <hyperlink ref="J580" r:id="rId1708" tooltip="Ocasovský vrch" display="https://cs.wikipedia.org/wiki/Ocasovsk%C3%BD_vrch"/>
    <hyperlink ref="J479" r:id="rId1709" tooltip="Berkovský vrch" display="https://cs.wikipedia.org/wiki/Berkovsk%C3%BD_vrch"/>
    <hyperlink ref="J429" r:id="rId1710" tooltip="Chotovický vrch" display="https://cs.wikipedia.org/wiki/Chotovick%C3%BD_vrch"/>
    <hyperlink ref="J651" r:id="rId1711" tooltip="Ortel (Cvikovská pahorkatina)" display="https://cs.wikipedia.org/wiki/Ortel_(Cvikovsk%C3%A1_pahorkatina)"/>
    <hyperlink ref="J285" r:id="rId1712" tooltip="Ortel (Cvikovská pahorkatina)" display="https://cs.wikipedia.org/wiki/Ortel_(Cvikovsk%C3%A1_pahorkatina)"/>
    <hyperlink ref="J223" r:id="rId1713" tooltip="Česká skála" display="https://cs.wikipedia.org/wiki/%C4%8Cesk%C3%A1_sk%C3%A1la"/>
    <hyperlink ref="J604" r:id="rId1714" tooltip="Ocasovský vrch" display="https://cs.wikipedia.org/wiki/Ocasovsk%C3%BD_vrch"/>
    <hyperlink ref="J521" r:id="rId1715" tooltip="Dub (Ralská pahorkatina)" display="https://cs.wikipedia.org/wiki/Dub_(Ralsk%C3%A1_pahorkatina)"/>
    <hyperlink ref="J654" r:id="rId1716" tooltip="Lysá skála" display="https://cs.wikipedia.org/wiki/Lys%C3%A1_sk%C3%A1la"/>
    <hyperlink ref="J185" r:id="rId1717" tooltip="Vlhošť (Ralská pahorkatina)" display="https://cs.wikipedia.org/wiki/Vlho%C5%A1%C5%A5_(Ralsk%C3%A1_pahorkatina)"/>
    <hyperlink ref="J589" r:id="rId1718" tooltip="Tábor (Ještědsko-kozákovský hřbet)" display="https://cs.wikipedia.org/wiki/T%C3%A1bor_(Je%C5%A1t%C4%9Bdsko-koz%C3%A1kovsk%C3%BD_h%C5%99bet)"/>
    <hyperlink ref="J180" r:id="rId1719" tooltip="Velký Vápenný" display="https://cs.wikipedia.org/wiki/Velk%C3%BD_V%C3%A1penn%C3%BD"/>
    <hyperlink ref="J291" r:id="rId1720" tooltip="Dlouhá hora" display="https://cs.wikipedia.org/wiki/Dlouh%C3%A1_hora"/>
    <hyperlink ref="J114" r:id="rId1721" tooltip="Kozákov" display="https://cs.wikipedia.org/wiki/Koz%C3%A1kov"/>
    <hyperlink ref="J103" r:id="rId1722" tooltip="Černá hora (Ještědsko-kozákovský hřbet)" display="https://cs.wikipedia.org/wiki/%C4%8Cern%C3%A1_hora_(Je%C5%A1t%C4%9Bdsko-koz%C3%A1kovsk%C3%BD_h%C5%99bet)"/>
    <hyperlink ref="J296" r:id="rId1723" tooltip="Luž" display="https://cs.wikipedia.org/wiki/Lu%C5%BE"/>
    <hyperlink ref="J95" r:id="rId1724" tooltip="Pěnkavčí vrch (Lužické hory)" display="https://cs.wikipedia.org/wiki/P%C4%9Bnkav%C4%8D%C3%AD_vrch_(Lu%C5%BEick%C3%A9_hory)"/>
    <hyperlink ref="J107" r:id="rId1725" tooltip="Pěnkavčí vrch (Lužické hory)" display="https://cs.wikipedia.org/wiki/P%C4%9Bnkav%C4%8D%C3%AD_vrch_(Lu%C5%BEick%C3%A9_hory)"/>
    <hyperlink ref="J85" r:id="rId1726" tooltip="Luž" display="https://cs.wikipedia.org/wiki/Lu%C5%BE"/>
    <hyperlink ref="J120" r:id="rId1727" tooltip="Jedlová (Lužické hory)" display="https://cs.wikipedia.org/wiki/Jedlov%C3%A1_(Lu%C5%BEick%C3%A9_hory)"/>
    <hyperlink ref="J148" r:id="rId1728" tooltip="Pěnkavčí vrch (Lužické hory)" display="https://cs.wikipedia.org/wiki/P%C4%9Bnkav%C4%8D%C3%AD_vrch_(Lu%C5%BEick%C3%A9_hory)"/>
    <hyperlink ref="J297" r:id="rId1729" tooltip="Klíč (Lužické hory)" display="https://cs.wikipedia.org/wiki/Kl%C3%AD%C4%8D_(Lu%C5%BEick%C3%A9_hory)"/>
    <hyperlink ref="J211" r:id="rId1730" tooltip="Studenec (Lužické hory)" display="https://cs.wikipedia.org/wiki/Studenec_(Lu%C5%BEick%C3%A9_hory)"/>
    <hyperlink ref="J644" r:id="rId1731" tooltip="Velká Tisová" display="https://cs.wikipedia.org/wiki/Velk%C3%A1_Tisov%C3%A1"/>
    <hyperlink ref="J228" r:id="rId1732" tooltip="Jedlová (Lužické hory)" display="https://cs.wikipedia.org/wiki/Jedlov%C3%A1_(Lu%C5%BEick%C3%A9_hory)"/>
    <hyperlink ref="J591" r:id="rId1733" tooltip="Hřebec (Lužické hory)" display="https://cs.wikipedia.org/wiki/H%C5%99ebec_(Lu%C5%BEick%C3%A9_hory)"/>
    <hyperlink ref="J465" r:id="rId1734" tooltip="Plešivec (Lužické hory, 597 m)" display="https://cs.wikipedia.org/wiki/Ple%C5%A1ivec_(Lu%C5%BEick%C3%A9_hory,_597_m)"/>
    <hyperlink ref="J498" r:id="rId1735" tooltip="Malý Stožec" display="https://cs.wikipedia.org/wiki/Mal%C3%BD_Sto%C5%BEec"/>
    <hyperlink ref="J327" r:id="rId1736" tooltip="Luž" display="https://cs.wikipedia.org/wiki/Lu%C5%BE"/>
    <hyperlink ref="J392" r:id="rId1737" tooltip="Ovčácký vrch" display="https://cs.wikipedia.org/wiki/Ov%C4%8D%C3%A1ck%C3%BD_vrch"/>
    <hyperlink ref="J358" r:id="rId1738" tooltip="Vysoký kámen (Orlické hory)" display="https://cs.wikipedia.org/wiki/Vysok%C3%BD_k%C3%A1men_(Orlick%C3%A9_hory)"/>
    <hyperlink ref="J271" r:id="rId1739" tooltip="Suchý vrch (Orlické hory)" display="https://cs.wikipedia.org/wiki/Such%C3%BD_vrch_(Orlick%C3%A9_hory)"/>
    <hyperlink ref="J282" r:id="rId1740" tooltip="Adam (Orlické hory)" display="https://cs.wikipedia.org/wiki/Adam_(Orlick%C3%A9_hory)"/>
    <hyperlink ref="J66" r:id="rId1741" tooltip="Poledník (Jizerské hory)" display="https://cs.wikipedia.org/wiki/Poledn%C3%ADk_(Jizersk%C3%A9_hory)"/>
    <hyperlink ref="J73" r:id="rId1742" tooltip="Milíř (Jizerské hory)" display="https://cs.wikipedia.org/wiki/Mil%C3%AD%C5%99_(Jizersk%C3%A9_hory)"/>
    <hyperlink ref="J76" r:id="rId1743" tooltip="Smrk (Jizerské hory)" display="https://cs.wikipedia.org/wiki/Smrk_(Jizersk%C3%A9_hory)"/>
    <hyperlink ref="J147" r:id="rId1744" tooltip="Wysoka Kopa" display="https://cs.wikipedia.org/wiki/Wysoka_Kopa"/>
    <hyperlink ref="J165" r:id="rId1745" tooltip="Milíř (Jizerské hory)" display="https://cs.wikipedia.org/wiki/Mil%C3%AD%C5%99_(Jizersk%C3%A9_hory)"/>
    <hyperlink ref="J294" r:id="rId1746" tooltip="Jizera (hora)" display="https://cs.wikipedia.org/wiki/Jizera_(hora)"/>
    <hyperlink ref="J458" r:id="rId1747" tooltip="Černý vrch (Jizerské hory)" display="https://cs.wikipedia.org/wiki/%C4%8Cern%C3%BD_vrch_(Jizersk%C3%A9_hory)"/>
    <hyperlink ref="J488" r:id="rId1748" tooltip="Javorník (Ještědsko-kozákovský hřbet)" display="https://cs.wikipedia.org/wiki/Javorn%C3%ADk_(Je%C5%A1t%C4%9Bdsko-koz%C3%A1kovsk%C3%BD_h%C5%99bet)"/>
    <hyperlink ref="J514" r:id="rId1749" tooltip="Jizera (hora)" display="https://cs.wikipedia.org/wiki/Jizera_(hora)"/>
    <hyperlink ref="J530" r:id="rId1750" tooltip="Kančí vrch (Jizerské hory)"/>
    <hyperlink ref="J641" r:id="rId1751" tooltip="Nekras" display="https://cs.wikipedia.org/wiki/Nekras"/>
    <hyperlink ref="J639" r:id="rId1752" tooltip="Malá Deštná" display="https://cs.wikipedia.org/wiki/Mal%C3%A1_De%C5%A1tn%C3%A1"/>
    <hyperlink ref="J262" r:id="rId1753" tooltip="Mravenečník (Hrubý Jeseník)" display="https://cs.wikipedia.org/wiki/Mravene%C4%8Dn%C3%ADk_(Hrub%C3%BD_Jesen%C3%ADk)"/>
    <hyperlink ref="J62" r:id="rId1754" tooltip="Ropice (Moravskoslezské Beskydy)" display="https://cs.wikipedia.org/wiki/Ropice_(Moravskoslezsk%C3%A9_Beskydy)"/>
    <hyperlink ref="J137" r:id="rId1755" tooltip="Lysá hora (Moravskoslezské Beskydy)" display="https://cs.wikipedia.org/wiki/Lys%C3%A1_hora_(Moravskoslezsk%C3%A9_Beskydy)"/>
    <hyperlink ref="J141" r:id="rId1756" tooltip="Velký Javorník" display="https://cs.wikipedia.org/wiki/Velk%C3%BD_Javorn%C3%ADk"/>
    <hyperlink ref="J158" r:id="rId1757" tooltip="Smrk (Moravskoslezské Beskydy)" display="https://cs.wikipedia.org/wiki/Smrk_(Moravskoslezsk%C3%A9_Beskydy)"/>
    <hyperlink ref="J257" r:id="rId1758" tooltip="Ropice (Moravskoslezské Beskydy)" display="https://cs.wikipedia.org/wiki/Ropice_(Moravskoslezsk%C3%A9_Beskydy)"/>
    <hyperlink ref="J364" r:id="rId1759" tooltip="Ropice (Moravskoslezské Beskydy)" display="https://cs.wikipedia.org/wiki/Ropice_(Moravskoslezsk%C3%A9_Beskydy)"/>
    <hyperlink ref="J382" r:id="rId1760" tooltip="Velký Polom (Moravskoslezské Beskydy)" display="https://cs.wikipedia.org/wiki/Velk%C3%BD_Polom_(Moravskoslezsk%C3%A9_Beskydy)"/>
    <hyperlink ref="J394" r:id="rId1761" tooltip="Čertův mlýn (Moravskoslezské Beskydy)" display="https://cs.wikipedia.org/wiki/%C4%8Cert%C5%AFv_ml%C3%BDn_(Moravskoslezsk%C3%A9_Beskydy)"/>
    <hyperlink ref="J525" r:id="rId1762" tooltip="Lysá hora (Moravskoslezské Beskydy)" display="https://cs.wikipedia.org/wiki/Lys%C3%A1_hora_(Moravskoslezsk%C3%A9_Beskydy)"/>
    <hyperlink ref="J470" r:id="rId1763" tooltip="Hlubocký hřeben"/>
    <hyperlink ref="J256" r:id="rId1764" tooltip="Lyra (Hrubý Jeseník)" display="https://cs.wikipedia.org/wiki/Lyra_(Hrub%C3%BD_Jesen%C3%ADk)"/>
    <hyperlink ref="J270" r:id="rId1765" tooltip="Čelo (Krkonoše)" display="https://cs.wikipedia.org/wiki/%C4%8Celo_(Krkono%C5%A1e)"/>
    <hyperlink ref="J273" r:id="rId1766" tooltip="Praha (Brdy)" display="https://cs.wikipedia.org/wiki/Praha_(Brdy)"/>
    <hyperlink ref="J359" r:id="rId1767" tooltip="Hvozd (Lužické hory)" display="https://cs.wikipedia.org/wiki/Hvozd_(Lu%C5%BEick%C3%A9_hory)"/>
    <hyperlink ref="J38" r:id="rId1768" tooltip="Sedlo (Šumavské podhůří)" display="https://cs.wikipedia.org/wiki/Sedlo_(%C5%A0umavsk%C3%A9_podh%C5%AF%C5%99%C3%AD)"/>
    <hyperlink ref="J41" r:id="rId1769" tooltip="Travný" display="https://cs.wikipedia.org/wiki/Travn%C3%BD"/>
    <hyperlink ref="J30" r:id="rId1770" tooltip="Radhošť" display="https://cs.wikipedia.org/wiki/Radho%C5%A1%C5%A5"/>
    <hyperlink ref="J16" r:id="rId1771" tooltip="Lysá hora (Moravskoslezské Beskydy)" display="https://cs.wikipedia.org/wiki/Lys%C3%A1_hora_(Moravskoslezsk%C3%A9_Beskydy)"/>
    <hyperlink ref="J14" r:id="rId1772" tooltip="Smrk (Moravskoslezské Beskydy)" display="https://cs.wikipedia.org/wiki/Smrk_(Moravskoslezsk%C3%A9_Beskydy)"/>
    <hyperlink ref="J9" r:id="rId1773" tooltip="Lysá hora (Moravskoslezské Beskydy)" display="https://cs.wikipedia.org/wiki/Lys%C3%A1_hora_(Moravskoslezsk%C3%A9_Beskydy)"/>
    <hyperlink ref="J5" r:id="rId1774" tooltip="Minčol (Malá Fatra)" display="https://cs.wikipedia.org/wiki/Min%C4%8Dol_(Mal%C3%A1_Fatra)"/>
    <hyperlink ref="J7" r:id="rId1775" display="http://cs.wikipedia.org/wiki/Prad%C4%9Bd"/>
    <hyperlink ref="J10" r:id="rId1776" display="https://cs.wikipedia.org/wiki/Czarna_G%C3%B3ra"/>
    <hyperlink ref="J18" r:id="rId1777" tooltip="Smrk (Rychlebské hory)"/>
    <hyperlink ref="J29" r:id="rId1778" tooltip="Černá hora (Ještědsko-kozákovský hřbet)" display="https://cs.wikipedia.org/wiki/%C4%8Cern%C3%A1_hora_(Je%C5%A1t%C4%9Bdsko-koz%C3%A1kovsk%C3%BD_h%C5%99bet)"/>
    <hyperlink ref="J50" r:id="rId1779" display="https://cs.wikipedia.org/wiki/%C4%8Cern%C3%A1_Studnice"/>
    <hyperlink ref="J13" r:id="rId1780" tooltip="Holubník (Jizerské hory)" display="https://cs.wikipedia.org/wiki/Holubn%C3%ADk_(Jizersk%C3%A9_hory)"/>
    <hyperlink ref="J54" r:id="rId1781" tooltip="Ralsko (Ralská pahorkatina)" display="https://cs.wikipedia.org/wiki/Ralsko_(Ralsk%C3%A1_pahorkatina)"/>
    <hyperlink ref="J53" r:id="rId1782" tooltip="Sedlo (České středohoří)" display="https://cs.wikipedia.org/wiki/Sedlo_(%C4%8Cesk%C3%A9_st%C5%99edoho%C5%99%C3%AD)"/>
    <hyperlink ref="J31" r:id="rId1783" tooltip="Malý Ještěd" display="https://cs.wikipedia.org/wiki/Mal%C3%BD_Je%C5%A1t%C4%9Bd"/>
    <hyperlink ref="J48" r:id="rId1784" tooltip="Ralsko (Ralská pahorkatina)" display="https://cs.wikipedia.org/wiki/Ralsko_(Ralsk%C3%A1_pahorkatina)"/>
    <hyperlink ref="J22" r:id="rId1785" tooltip="Milešovka" display="https://cs.wikipedia.org/wiki/Mile%C5%A1ovka"/>
    <hyperlink ref="J8" r:id="rId1786" display="https://cs.wikipedia.org/wiki/Stropn%C3%ADk"/>
    <hyperlink ref="J23" r:id="rId1787" tooltip="Lví hora" display="https://cs.wikipedia.org/wiki/Lv%C3%AD_hora"/>
    <hyperlink ref="J42" r:id="rId1788" tooltip="Šerák" display="https://cs.wikipedia.org/wiki/%C5%A0er%C3%A1k"/>
    <hyperlink ref="J25" r:id="rId1789" tooltip="Srázná" display="https://cs.wikipedia.org/wiki/Sr%C3%A1zn%C3%A1"/>
    <hyperlink ref="J35" r:id="rId1790" tooltip="Luční hora" display="https://cs.wikipedia.org/wiki/Lu%C4%8Dn%C3%AD_hora"/>
    <hyperlink ref="J3" r:id="rId1791" tooltip="Malý Kriváň" display="https://cs.wikipedia.org/wiki/Mal%C3%BD_Kriv%C3%A1%C5%88"/>
    <hyperlink ref="J4" r:id="rId1792" tooltip="Sněžka" display="https://cs.wikipedia.org/wiki/Sn%C4%9B%C5%BEka"/>
    <hyperlink ref="J49" r:id="rId1793" display="https://cs.wikipedia.org/wiki/Mal%C3%BD_D%C4%9Bd"/>
    <hyperlink ref="J24" r:id="rId1794" display="http://cs.wikipedia.org/wiki/Prad%C4%9Bd"/>
    <hyperlink ref="J12" r:id="rId1795" tooltip="Schwarzriegel"/>
    <hyperlink ref="J34" r:id="rId1796" tooltip="Lesný" display="https://cs.wikipedia.org/wiki/Lesn%C3%BD"/>
    <hyperlink ref="J20" r:id="rId1797" tooltip="Chlum (Šumava)" display="https://cs.wikipedia.org/wiki/Chlum_(%C5%A0umava)"/>
    <hyperlink ref="J28" r:id="rId1798" tooltip="Velká Mokrůvka" display="https://cs.wikipedia.org/wiki/Velk%C3%A1_Mokr%C5%AFvka"/>
    <hyperlink ref="J44" r:id="rId1799" display="https://cs.wikipedia.org/wiki/Velk%C3%BD_Javor"/>
    <hyperlink ref="J39" r:id="rId1800" tooltip="Plechý" display="https://cs.wikipedia.org/wiki/Plech%C3%BD"/>
    <hyperlink ref="J15" r:id="rId1801" tooltip="Großer Rachel"/>
    <hyperlink ref="J40" r:id="rId1802" tooltip="Buková hora (Orlické hory)" display="https://cs.wikipedia.org/wiki/Bukov%C3%A1_hora_(Orlick%C3%A9_hory)"/>
    <hyperlink ref="J45" r:id="rId1803" tooltip="Mandlstein" display="https://cs.wikipedia.org/wiki/Mandlstein"/>
    <hyperlink ref="J26" r:id="rId1804" tooltip="Jelenec (Bílé Karpaty)"/>
    <hyperlink ref="J11" r:id="rId1805" tooltip="Inovec" display="https://cs.wikipedia.org/wiki/Inovec"/>
    <hyperlink ref="J33" r:id="rId1806" tooltip="Proklest"/>
    <hyperlink ref="J21" r:id="rId1807" tooltip="Perninský vrch" display="https://cs.wikipedia.org/wiki/Perninsk%C3%BD_vrch"/>
    <hyperlink ref="J32" r:id="rId1808" tooltip="Dvorský les" display="https://cs.wikipedia.org/wiki/Dvorsk%C3%BD_les"/>
    <hyperlink ref="J51" r:id="rId1809" tooltip="Meluzína (Krušné hory)" display="https://cs.wikipedia.org/wiki/Meluz%C3%ADna_(Kru%C5%A1n%C3%A9_hory)"/>
    <hyperlink ref="J17" r:id="rId1810" display="https://cs.wikipedia.org/wiki/Velk%C3%A1_Stolov%C3%A1"/>
    <hyperlink ref="J61" r:id="rId1811" tooltip="Velká Čantoryje" display="https://cs.wikipedia.org/wiki/Velk%C3%A1_%C4%8Cantoryje"/>
    <hyperlink ref="J37" r:id="rId1812" tooltip="Studenec (Lužické hory)" display="https://cs.wikipedia.org/wiki/Studenec_(Lu%C5%BEick%C3%A9_hory)"/>
    <hyperlink ref="J19" r:id="rId1813" tooltip="Hraničník"/>
    <hyperlink ref="J187" r:id="rId1814" tooltip="Medvědí vrch" display="https://cs.wikipedia.org/wiki/Medv%C4%9Bd%C3%AD_vrch"/>
    <hyperlink ref="J550" r:id="rId1815" display="https://cs.wikipedia.org/wiki/Kr%C3%A1lick%C3%BD_Sn%C4%9B%C5%BEn%C3%ADk_(hora)"/>
    <hyperlink ref="J626" r:id="rId1816" display="https://cs.wikipedia.org/wiki/Kr%C3%A1lick%C3%BD_Sn%C4%9B%C5%BEn%C3%ADk_(hora)"/>
    <hyperlink ref="J47" r:id="rId1817" tooltip="Velký Javorník" display="https://cs.wikipedia.org/wiki/Velk%C3%BD_Javorn%C3%ADk"/>
    <hyperlink ref="J75" r:id="rId1818" display="https://cs.wikipedia.org/wiki/Nedv%C4%9Bz%C3%AD_(Ralsk%C3%A1_pahorkatina)"/>
    <hyperlink ref="J306" r:id="rId1819" tooltip="Přední skála" display="https://cs.wikipedia.org/wiki/P%C5%99edn%C3%AD_sk%C3%A1la"/>
    <hyperlink ref="J339" r:id="rId1820" tooltip="Devět skal" display="https://cs.wikipedia.org/wiki/Dev%C4%9Bt_skal"/>
    <hyperlink ref="J545" r:id="rId1821" tooltip="Ostaš (vrch)" display="https://cs.wikipedia.org/wiki/Osta%C5%A1_(vrch)"/>
    <hyperlink ref="J116" r:id="rId1822" tooltip="Červený kámen (Podbeskydská pahorkatina)"/>
    <hyperlink ref="J213" r:id="rId1823" tooltip="Červený kámen (Podbeskydská pahorkatina)"/>
    <hyperlink ref="J235" r:id="rId1824" tooltip="Velký Javorník" display="https://cs.wikipedia.org/wiki/Velk%C3%BD_Javorn%C3%ADk"/>
    <hyperlink ref="J64" r:id="rId1825" tooltip="Žlebský kopec"/>
    <hyperlink ref="J401" r:id="rId1826" tooltip="Žlíbský vrch"/>
    <hyperlink ref="J413" r:id="rId1827" tooltip="Žlíbský vrch"/>
    <hyperlink ref="J457" r:id="rId1828" tooltip="Žlíbský vrch"/>
    <hyperlink ref="J422" r:id="rId1829" tooltip="Javorná (Šumava)"/>
    <hyperlink ref="J220" r:id="rId1830" tooltip="Strážný (Šumava)"/>
    <hyperlink ref="J569" r:id="rId1831" tooltip="Polom (Šumava)"/>
    <hyperlink ref="J36" r:id="rId1832" tooltip="Horní les"/>
    <hyperlink ref="J121" r:id="rId1833" tooltip="Kubánkov"/>
    <hyperlink ref="J149" r:id="rId1834" tooltip="Kubánkov"/>
    <hyperlink ref="J142" r:id="rId1835" tooltip="Žebrák (Vlašimská pahorkatina)"/>
    <hyperlink ref="J360" r:id="rId1836" tooltip="Studniční vrch (Rychlebské hory)" display="https://cs.wikipedia.org/wiki/Studni%C4%8Dn%C3%AD_vrch_(Rychlebsk%C3%A9_hory)"/>
    <hyperlink ref="J104" r:id="rId1837" tooltip="Čáp (Adršpašsko-teplické skály)"/>
    <hyperlink ref="J286" r:id="rId1838" tooltip="Čáp (Adršpašsko-teplické skály)"/>
    <hyperlink ref="J198" r:id="rId1839" tooltip="Borůvková hora"/>
    <hyperlink ref="J414" r:id="rId1840" tooltip="Příčný vrch"/>
    <hyperlink ref="J553" r:id="rId1841" tooltip="Příčný vrch"/>
    <hyperlink ref="J559" r:id="rId1842" tooltip="Žebrák (Vlašimská pahorkatina)"/>
    <hyperlink ref="J362" r:id="rId1843" display="https://cs.wikipedia.org/wiki/Kru%C5%A1n%C3%A1_hora"/>
    <hyperlink ref="J171" r:id="rId1844" display="https://cs.wikipedia.org/wiki/P%C5%99%C3%AD%C4%8Dn%C3%BD_vrch"/>
    <hyperlink ref="J177" r:id="rId1845" tooltip="Bukovec (Drahanská vrchovina)"/>
    <hyperlink ref="J361" r:id="rId1846" tooltip="Lotarův vrch"/>
    <hyperlink ref="J495" r:id="rId1847" tooltip="Špičák (Oldřichovská vrchovina)" display="https://cs.wikipedia.org/wiki/%C5%A0pi%C4%8D%C3%A1k_(Old%C5%99ichovsk%C3%A1_vrchovina)"/>
    <hyperlink ref="J154" r:id="rId1848" tooltip="Písek (Brdská vrchovina)" display="https://cs.wikipedia.org/wiki/P%C3%ADsek_(Brdsk%C3%A1_vrchovina)"/>
    <hyperlink ref="J627" r:id="rId1849" tooltip="Bobík (Šumava)" display="https://cs.wikipedia.org/wiki/Bob%C3%ADk_(%C5%A0umava)"/>
    <hyperlink ref="J52" r:id="rId1850" tooltip="Bobík (Šumava)" display="https://cs.wikipedia.org/wiki/Bob%C3%ADk_(%C5%A0umava)"/>
    <hyperlink ref="J345" r:id="rId1851" tooltip="Ondřejník (Podbeskydská pahorkatina)" display="https://cs.wikipedia.org/wiki/Ond%C5%99ejn%C3%ADk_(Podbeskydsk%C3%A1_pahorkatina)"/>
    <hyperlink ref="J78" r:id="rId1852" tooltip="Ondřejník (Podbeskydská pahorkatina)" display="https://cs.wikipedia.org/wiki/Ond%C5%99ejn%C3%ADk_(Podbeskydsk%C3%A1_pahorkatina)"/>
    <hyperlink ref="J125" r:id="rId1853" tooltip="Brda (Brdská vrchovina)" display="https://cs.wikipedia.org/wiki/Brda_(Brdsk%C3%A1_vrchovina)"/>
    <hyperlink ref="J643" r:id="rId1854" tooltip="Třemšín" display="https://cs.wikipedia.org/wiki/T%C5%99em%C5%A1%C3%ADn"/>
    <hyperlink ref="J575" r:id="rId1855" tooltip="Lipská hora (České středohoří)" display="https://cs.wikipedia.org/wiki/Lipsk%C3%A1_hora_(%C4%8Cesk%C3%A9_st%C5%99edoho%C5%99%C3%AD)"/>
    <hyperlink ref="J566" r:id="rId1856" display="https://cs.wikipedia.org/wiki/Vrchovina_(%C4%8Cesk%C3%A9_st%C5%99edoho%C5%99%C3%AD)"/>
    <hyperlink ref="J378" r:id="rId1857" tooltip="Javorský vrch" display="https://cs.wikipedia.org/wiki/Javorsk%C3%BD_vrch"/>
    <hyperlink ref="J595" r:id="rId1858" tooltip="Javorský vrch" display="https://cs.wikipedia.org/wiki/Javorsk%C3%BD_vrch"/>
    <hyperlink ref="J636" r:id="rId1859" display="https://cs.wikipedia.org/wiki/Dobrn%C3%A1_(%C4%8Cesk%C3%A9_st%C5%99edoho%C5%99%C3%AD)"/>
    <hyperlink ref="J430" r:id="rId1860" display="https://cs.wikipedia.org/wiki/Kazni%C4%8Dov"/>
    <hyperlink ref="J646" r:id="rId1861" tooltip="Vlkov (Svitavská pahorkatina)" display="https://cs.wikipedia.org/wiki/Vlkov_(Svitavsk%C3%A1_pahorkatina)"/>
    <hyperlink ref="J215" r:id="rId1862" display="https://cs.wikipedia.org/wiki/Mal%C3%BD_Bezd%C4%9Bz"/>
    <hyperlink ref="J304" r:id="rId1863" tooltip="Bezděz (Ralská pahorkatina)"/>
    <hyperlink ref="J102" r:id="rId1864" tooltip="Plešný" display="https://cs.wikipedia.org/wiki/Ple%C5%A1n%C3%BD"/>
    <hyperlink ref="J119" r:id="rId1865" display="https://cs.wikipedia.org/wiki/L%C3%A1zek"/>
    <hyperlink ref="J309" r:id="rId1866" display="https://cs.wikipedia.org/wiki/P%C5%99imda_(%C4%8Cesk%C3%BD_les)"/>
    <hyperlink ref="J241" r:id="rId1867" display="https://cs.wikipedia.org/wiki/Roklan"/>
    <hyperlink ref="J242" r:id="rId1868" display="https://cs.wikipedia.org/wiki/Tet%C5%99ev_(%C5%A0umava)"/>
    <hyperlink ref="J349" r:id="rId1869" tooltip="Čeřínek"/>
    <hyperlink ref="J352" r:id="rId1870" display="https://cs.wikipedia.org/wiki/Vrchovina_(%C4%8Cesk%C3%A9_st%C5%99edoho%C5%99%C3%AD)"/>
    <hyperlink ref="J399" r:id="rId1871" tooltip="Běleč (Švihovská vrchovina)"/>
    <hyperlink ref="J517" r:id="rId1872" tooltip="Stráž (Krkonošské podhůří, 630 m)"/>
    <hyperlink ref="J592" r:id="rId1873" display="https://cs.wikipedia.org/wiki/L%C3%A1zek"/>
    <hyperlink ref="J635" r:id="rId1874" display="https://cs.wikipedia.org/wiki/Ple%C5%A1ivec_(Brdsk%C3%A1_vrchovina)"/>
    <hyperlink ref="J6" r:id="rId1875" tooltip="Ostrý (Šumava)" display="https://cs.wikipedia.org/wiki/Ostr%C3%BD_(%C5%A0umava)"/>
    <hyperlink ref="H3" r:id="rId1876" display="https://cs.wikipedia.org/wiki/Pr%C5%AFplav_R%C3%BDn-Mohan-Dunaj"/>
    <hyperlink ref="H5" r:id="rId1877" display="https://cs.wikipedia.org/wiki/Jablunkovsk%C3%BD_pr%C5%AFsmyk"/>
    <hyperlink ref="H6" r:id="rId1878" display="https://cs.wikipedia.org/wiki/Nov%C3%BD_Kl%C3%AD%C4%8Dov"/>
    <hyperlink ref="H7" r:id="rId1879" display="https://cs.wikipedia.org/wiki/Ramzovsk%C3%A9_sedlo"/>
    <hyperlink ref="H8" r:id="rId1880" display="https://cs.wikipedia.org/wiki/Po%C4%8Derady"/>
    <hyperlink ref="H9" r:id="rId1881" display="https://cs.wikipedia.org/wiki/Kone%C4%8Dn%C3%A1_(B%C3%ADl%C3%A1)"/>
    <hyperlink ref="H10" r:id="rId1882" display="https://cs.wikipedia.org/wiki/Mladkovsk%C3%A9_sedlo"/>
    <hyperlink ref="H18" r:id="rId1883" display="https://cs.wikipedia.org/wiki/%C4%8Cerven%C3%A1_Voda"/>
    <hyperlink ref="H19" r:id="rId1884" display="https://cs.wikipedia.org/wiki/Vrani%C5%A1t%C4%9B"/>
    <hyperlink ref="H20" r:id="rId1885" display="https://cs.wikipedia.org/wiki/B%C5%99ezov%C3%ADk"/>
    <hyperlink ref="H21" r:id="rId1886" display="https://cs.wikipedia.org/wiki/Smolov_(B%C4%9Bl%C3%A1_nad_Radbuzou)"/>
    <hyperlink ref="H22" r:id="rId1887" display="https://cs.wikipedia.org/wiki/Bezd%C4%9Bz_(Ralsk%C3%A1_pahorkatina)"/>
    <hyperlink ref="H23" r:id="rId1888" display="https://cs.wikipedia.org/wiki/Na_Pomez%C3%AD"/>
    <hyperlink ref="H24" r:id="rId1889" display="https://cs.wikipedia.org/wiki/%C4%8Cervenohorsk%C3%A9_sedlo"/>
    <hyperlink ref="H25" r:id="rId1890" display="https://cs.wikipedia.org/wiki/%C4%8Cerven%C3%BD_Potok"/>
    <hyperlink ref="H26" r:id="rId1891" display="https://cs.wikipedia.org/wiki/Str%C3%A1n%C3%AD"/>
    <hyperlink ref="H27" r:id="rId1892" display="https://cs.wikipedia.org/wiki/Horn%C3%AD_Lide%C4%8D"/>
    <hyperlink ref="H28" r:id="rId1893" display="https://cs.wikipedia.org/wiki/Paseka_(Borov%C3%A1_Lada)"/>
    <hyperlink ref="H29" r:id="rId1894" display="https://cs.wikipedia.org/wiki/J%C3%ADtrava"/>
    <hyperlink ref="H33" r:id="rId1895" display="https://cs.wikipedia.org/wiki/Mikulov"/>
    <hyperlink ref="H34" r:id="rId1896" display="https://cs.wikipedia.org/wiki/L%C3%A1zn%C4%9B_Kyn%C5%BEvart"/>
    <hyperlink ref="H35" r:id="rId1897" display="https://cs.wikipedia.org/wiki/Petrova_bouda"/>
    <hyperlink ref="H36" r:id="rId1898" display="https://cs.wikipedia.org/wiki/Sv%C4%9Btl%C3%A1"/>
    <hyperlink ref="H37" r:id="rId1899" display="https://cs.wikipedia.org/wiki/Ole%C5%A1sk%C3%BD_rybn%C3%ADk"/>
    <hyperlink ref="H38" r:id="rId1900" display="https://cs.wikipedia.org/wiki/Pa%C4%8Dejov"/>
    <hyperlink ref="H39" r:id="rId1901" display="https://cs.wikipedia.org/wiki/Plech%C3%BD"/>
    <hyperlink ref="H40" r:id="rId1902" display="https://cs.wikipedia.org/wiki/Jihlava"/>
    <hyperlink ref="H42" r:id="rId1903" display="https://cs.wikipedia.org/wiki/Kladsk%C3%A9_sedlo"/>
    <hyperlink ref="H44" r:id="rId1904" display="https://cs.wikipedia.org/wiki/Bayerisch_Eisenstein"/>
    <hyperlink ref="H45" r:id="rId1905" display="https://cs.wikipedia.org/wiki/Gm%C3%BCnd_(Doln%C3%AD_Rakousy)"/>
    <hyperlink ref="H46" r:id="rId1906" display="https://cs.wikipedia.org/wiki/Kozlany_(okres_Vy%C5%A1kov)"/>
    <hyperlink ref="H48" r:id="rId1907" display="https://cs.wikipedia.org/wiki/%C5%BD%C4%8F%C3%A1r_(Doksy)"/>
    <hyperlink ref="H49" r:id="rId1908" display="https://cs.wikipedia.org/wiki/Videlsk%C3%A9_sedlo"/>
    <hyperlink ref="H50" r:id="rId1909" display="https://cs.wikipedia.org/wiki/%C5%A0tikov_(Nov%C3%A1_Paka)"/>
    <hyperlink ref="H51" r:id="rId1910" display="https://cs.wikipedia.org/wiki/Kr%C3%A1sn%C3%A9_%C3%9Adol%C3%AD"/>
    <hyperlink ref="H52" r:id="rId1911" display="https://cs.wikipedia.org/wiki/Sk%C5%99%C3%ADn%C4%9B%C5%99ov"/>
    <hyperlink ref="H53" r:id="rId1912" display="https://cs.wikipedia.org/wiki/Konojedy_(%C3%9A%C5%A1t%C4%9Bk)"/>
    <hyperlink ref="H54" r:id="rId1913" display="https://cs.wikipedia.org/wiki/Lipka_(Ralsk%C3%A1_pahorkatina)"/>
    <hyperlink ref="H56" r:id="rId1914" display="https://cs.wikipedia.org/wiki/Ka%C5%99%C3%ADzek"/>
    <hyperlink ref="H57" r:id="rId1915" display="https://cs.wikipedia.org/wiki/%C5%A0pi%C4%8D%C3%A1ck%C3%A9_sedlo"/>
    <hyperlink ref="H58" r:id="rId1916" display="https://cs.wikipedia.org/wiki/D%C3%A1lnice_D8"/>
    <hyperlink ref="H59" r:id="rId1917" display="https://cs.wikipedia.org/wiki/Horn%C3%AD_%C3%9Adol%C3%AD"/>
    <hyperlink ref="H60" r:id="rId1918" display="https://cs.wikipedia.org/wiki/Ma%C5%99enice"/>
    <hyperlink ref="H63" r:id="rId1919" display="https://cs.wikipedia.org/wiki/Mierosz%C3%B3w"/>
    <hyperlink ref="H64" r:id="rId1920" display="https://cs.wikipedia.org/wiki/%C5%BDlebsk%C3%BD_kopec"/>
    <hyperlink ref="H65" r:id="rId1921" display="https://cs.wikipedia.org/wiki/Lipt%C3%A1l"/>
    <hyperlink ref="H66" r:id="rId1922" display="https://cs.wikipedia.org/wiki/Old%C5%99ichovsk%C3%A9_sedlo"/>
    <hyperlink ref="H68" r:id="rId1923" display="https://cs.wikipedia.org/wiki/Rybn%C3%ADk_(Doln%C3%AD_Dvo%C5%99i%C5%A1t%C4%9B)"/>
    <hyperlink ref="H69" r:id="rId1924" display="https://cs.wikipedia.org/wiki/P%C5%99emyslovsk%C3%A9_sedlo"/>
    <hyperlink ref="H70" r:id="rId1925" display="https://cs.wikipedia.org/wiki/%C4%8C%C3%A1stkov_(Petrovice_u_Su%C5%A1ice)"/>
    <hyperlink ref="H71" r:id="rId1926" display="https://cs.wikipedia.org/wiki/Hlubok%C3%A1_(Kdyn%C4%9B)"/>
    <hyperlink ref="H72" r:id="rId1927" display="https://cs.wikipedia.org/wiki/Travn%C3%A1_(Javorn%C3%ADk)"/>
    <hyperlink ref="H73" r:id="rId1928" display="https://cs.wikipedia.org/wiki/Lu%C4%8Dany_nad_Nisou"/>
    <hyperlink ref="H74" r:id="rId1929" display="https://cs.wikipedia.org/wiki/Kom%C5%88a"/>
    <hyperlink ref="H75" r:id="rId1930" display="https://cs.wikipedia.org/wiki/Louck%C3%A1"/>
    <hyperlink ref="H77" r:id="rId1931" display="https://cs.wikipedia.org/wiki/Love%C4%8Dkovice"/>
    <hyperlink ref="H78" r:id="rId1932" display="https://cs.wikipedia.org/wiki/Mysl%C3%ADk"/>
    <hyperlink ref="H79" r:id="rId1933" display="https://cs.wikipedia.org/wiki/Hosta%C5%A1ovice"/>
    <hyperlink ref="H80" r:id="rId1934" display="https://cs.wikipedia.org/wiki/Radej%C4%8D%C3%ADn"/>
    <hyperlink ref="H81" r:id="rId1935" display="https://cs.wikipedia.org/wiki/Nov%C3%A1_Ves_v_Hor%C3%A1ch"/>
    <hyperlink ref="H82" r:id="rId1936" display="https://cs.wikipedia.org/wiki/D%C3%ADv%C4%8Dice"/>
    <hyperlink ref="H83" r:id="rId1937" display="https://cs.wikipedia.org/wiki/Javo%C5%99inka"/>
    <hyperlink ref="H84" r:id="rId1938" display="https://cs.wikipedia.org/wiki/%C4%8Cern%C4%8Dice_(%C5%BDalany)"/>
    <hyperlink ref="H85" r:id="rId1939" display="https://cs.wikipedia.org/wiki/Jonsdorf"/>
    <hyperlink ref="H86" r:id="rId1940" display="https://cs.wikipedia.org/wiki/Mile%C5%A1ovka"/>
    <hyperlink ref="H88" r:id="rId1941" display="https://cs.wikipedia.org/wiki/P%C5%99imda"/>
    <hyperlink ref="H89" r:id="rId1942" display="https://cs.wikipedia.org/wiki/Vala%C5%A1sk%C3%A9_Klobouky"/>
    <hyperlink ref="H90" r:id="rId1943" display="https://cs.wikipedia.org/wiki/Poln%C3%A1_na_%C5%A0umav%C4%9B"/>
    <hyperlink ref="H91" r:id="rId1944" display="https://cs.wikipedia.org/wiki/Makov_(okres_%C4%8Cadca)"/>
    <hyperlink ref="H92" r:id="rId1945" display="https://cs.wikipedia.org/wiki/Engelsberk"/>
    <hyperlink ref="H93" r:id="rId1946" display="https://cs.wikipedia.org/wiki/%C5%98etou%C5%88"/>
    <hyperlink ref="H94" r:id="rId1947" display="https://cs.wikipedia.org/wiki/Mal%C3%A9_Chvojno"/>
    <hyperlink ref="H96" r:id="rId1948" display="https://cs.wikipedia.org/wiki/Hrob%C4%8Dice"/>
    <hyperlink ref="H97" r:id="rId1949" display="https://cs.wikipedia.org/wiki/Lib%C4%8Deves"/>
    <hyperlink ref="H98" r:id="rId1950" display="https://cs.wikipedia.org/wiki/Hrn%C4%8D%C3%AD%C5%99sk%C3%A9_boudy"/>
    <hyperlink ref="H102" r:id="rId1951" display="https://cs.wikipedia.org/wiki/Jansk%C3%A9_%C3%9Adol%C3%AD"/>
    <hyperlink ref="H104" r:id="rId1952" display="https://cs.wikipedia.org/wiki/Che%C5%82msko_%C5%9Al%C4%85skie"/>
    <hyperlink ref="H105" r:id="rId1953" display="https://cs.wikipedia.org/wiki/Hrdo%C5%88ovice"/>
    <hyperlink ref="H106" r:id="rId1954" display="https://cs.wikipedia.org/wiki/Chudenice"/>
    <hyperlink ref="H107" r:id="rId1955" display="https://cs.wikipedia.org/wiki/Nov%C3%A1_Hu%C5%A5_(Svor)"/>
    <hyperlink ref="H108" r:id="rId1956" display="https://cs.wikipedia.org/wiki/Lu%C5%BEice_(okres_Most)"/>
    <hyperlink ref="H109" r:id="rId1957" display="https://cs.wikipedia.org/wiki/Lukov_(okres_Teplice)"/>
    <hyperlink ref="H110" r:id="rId1958" display="https://cs.wikipedia.org/wiki/Opatovec"/>
    <hyperlink ref="H111" r:id="rId1959" display="https://cs.wikipedia.org/wiki/Ortel_(Cvikovsk%C3%A1_pahorkatina)"/>
    <hyperlink ref="H112" r:id="rId1960" display="https://cs.wikipedia.org/wiki/Ludv%C3%ADkovice"/>
    <hyperlink ref="H113" r:id="rId1961" display="https://cs.wikipedia.org/wiki/Sedlec_(okres_Litom%C4%9B%C5%99ice)"/>
    <hyperlink ref="H114" r:id="rId1962" display="https://cs.wikipedia.org/wiki/Tuha%C5%88_(Stru%C5%BEinec)"/>
    <hyperlink ref="H115" r:id="rId1963" display="https://cs.wikipedia.org/wiki/Bene%C5%A1ov_nad_%C4%8Cernou"/>
    <hyperlink ref="H116" r:id="rId1964" display="https://cs.wikipedia.org/wiki/%C5%A0tramberk"/>
    <hyperlink ref="H117" r:id="rId1965" display="https://cs.wikipedia.org/wiki/Zlat%C3%A1_(vojensk%C3%BD_%C3%BAjezd_Boletice)"/>
    <hyperlink ref="H118" r:id="rId1966" display="https://cs.wikipedia.org/wiki/Kr%C3%A1sn%C3%A1_Hora_(Sto%C5%BEec)"/>
    <hyperlink ref="H119" r:id="rId1967" display="https://cs.wikipedia.org/wiki/Moravsk%C3%A1_T%C5%99ebov%C3%A1"/>
    <hyperlink ref="H122" r:id="rId1968" display="https://cs.wikipedia.org/wiki/Dla%C5%BEov"/>
    <hyperlink ref="H123" r:id="rId1969" display="https://cs.wikipedia.org/wiki/Bl%C3%AD%C5%BEevedly"/>
    <hyperlink ref="H124" r:id="rId1970" display="https://cs.wikipedia.org/wiki/B%C4%9Blu%C5%A1ice_(okres_Most)"/>
    <hyperlink ref="H125" r:id="rId1971" display="https://cs.wikipedia.org/wiki/Ob%C4%8Dov"/>
    <hyperlink ref="H126" r:id="rId1972" display="https://cs.wikipedia.org/wiki/%C5%BDernovn%C3%ADk"/>
    <hyperlink ref="H129" r:id="rId1973" display="https://cs.wikipedia.org/wiki/Poli%C4%8Dka"/>
    <hyperlink ref="H130" r:id="rId1974" display="https://cs.wikipedia.org/wiki/Lu%C5%BEick%C3%A9_hory"/>
    <hyperlink ref="H131" r:id="rId1975" display="https://cs.wikipedia.org/wiki/Ran%C3%A1_(okres_Louny)"/>
    <hyperlink ref="H132" r:id="rId1976" display="https://cs.wikipedia.org/wiki/Dr%C5%BEkov%C3%A1"/>
    <hyperlink ref="H133" r:id="rId1977" display="https://cs.wikipedia.org/wiki/Z%C3%A1lesn%C3%AD_Lhota"/>
    <hyperlink ref="H134" r:id="rId1978" display="https://cs.wikipedia.org/wiki/Trosky_(hora)"/>
    <hyperlink ref="H135" r:id="rId1979" display="https://cs.wikipedia.org/wiki/Polubn%C3%BD"/>
    <hyperlink ref="H136" r:id="rId1980" display="https://cs.wikipedia.org/wiki/Kn%C3%AD%C5%BEec%C3%AD_stolec"/>
    <hyperlink ref="H139" r:id="rId1981" display="https://cs.wikipedia.org/wiki/He%C5%99manice_(%C5%BDandov)"/>
    <hyperlink ref="H140" r:id="rId1982" display="https://cs.wikipedia.org/wiki/Bezd%C4%9Bz_(Ralsk%C3%A1_pahorkatina)"/>
    <hyperlink ref="H142" r:id="rId1983" display="https://cs.wikipedia.org/wiki/Doln%C3%AD_Kruty"/>
    <hyperlink ref="H144" r:id="rId1984" display="https://cs.wikipedia.org/wiki/%C4%8Cerchov"/>
    <hyperlink ref="H145" r:id="rId1985" display="https://cs.wikipedia.org/wiki/Chme%C4%BEov%C3%A1_(B%C3%ADl%C3%A9_Karpaty)"/>
    <hyperlink ref="H146" r:id="rId1986" display="https://cs.wikipedia.org/wiki/Pust%C3%BD_rybn%C3%ADk_(Ralsko)"/>
    <hyperlink ref="H148" r:id="rId1987" display="https://cs.wikipedia.org/wiki/Nov%C3%A1_Hu%C5%A5_(Svor)"/>
    <hyperlink ref="H150" r:id="rId1988" display="https://cs.wikipedia.org/wiki/Hrabi%C5%A1%C3%ADn"/>
    <hyperlink ref="H152" r:id="rId1989" display="https://cs.wikipedia.org/wiki/Hlav%C5%88ovice"/>
    <hyperlink ref="H153" r:id="rId1990" display="https://cs.wikipedia.org/wiki/Rovinka_(Krkono%C5%A1e)"/>
    <hyperlink ref="H154" r:id="rId1991" display="https://cs.wikipedia.org/wiki/Silnice_II/115"/>
    <hyperlink ref="H156" r:id="rId1992" display="https://cs.wikipedia.org/wiki/Ne%C5%A1t%C4%9Btice"/>
    <hyperlink ref="H157" r:id="rId1993" display="https://cs.wikipedia.org/wiki/Z%C3%A1chlum%C3%AD_(okres_%C3%9Ast%C3%AD_nad_Orlic%C3%AD)"/>
    <hyperlink ref="H158" r:id="rId1994" display="https://cs.wikipedia.org/wiki/Smrk_(Moravskoslezsk%C3%A9_Beskydy)"/>
    <hyperlink ref="H159" r:id="rId1995" display="https://cs.wikipedia.org/wiki/P%C5%99edn%C3%AD_Arno%C5%A1tov"/>
    <hyperlink ref="H160" r:id="rId1996" display="https://cs.wikipedia.org/wiki/Svaroh_(%C5%A0umava)"/>
    <hyperlink ref="H163" r:id="rId1997" display="https://cs.wikipedia.org/wiki/Vodn%C3%AD_n%C3%A1dr%C5%BE_P%C5%99%C3%ADse%C4%8Dnice"/>
    <hyperlink ref="H164" r:id="rId1998" display="https://cs.wikipedia.org/wiki/Hn%C4%9Bvanov"/>
    <hyperlink ref="H165" r:id="rId1999" display="https://cs.wikipedia.org/wiki/Albrechtice_v_Jizersk%C3%BDch_hor%C3%A1ch"/>
    <hyperlink ref="H166" r:id="rId2000" display="https://cs.wikipedia.org/wiki/Broumy"/>
    <hyperlink ref="H168" r:id="rId2001" display="https://cs.wikipedia.org/wiki/%C4%8C%C3%ADha%C5%88"/>
    <hyperlink ref="H169" r:id="rId2002" display="https://cs.wikipedia.org/wiki/Rud%C3%ADkovy"/>
    <hyperlink ref="H170" r:id="rId2003" display="https://cs.wikipedia.org/wiki/%C5%BDenklava"/>
    <hyperlink ref="H171" r:id="rId2004" display="https://cs.wikipedia.org/wiki/He%C5%99manovice"/>
    <hyperlink ref="H172" r:id="rId2005" display="https://cs.wikipedia.org/wiki/Kole%C5%A1ov"/>
    <hyperlink ref="H173" r:id="rId2006" display="https://cs.wikipedia.org/wiki/Ka%C5%99ez"/>
    <hyperlink ref="H174" r:id="rId2007" display="https://cs.wikipedia.org/wiki/T%C5%99ebovick%C3%A1_br%C3%A1na"/>
    <hyperlink ref="H175" r:id="rId2008" display="https://cs.wikipedia.org/wiki/Trutnov"/>
    <hyperlink ref="H176" r:id="rId2009" display="https://cs.wikipedia.org/wiki/Skokovy"/>
    <hyperlink ref="H177" r:id="rId2010" display="https://cs.wikipedia.org/wiki/Svino%C5%A1ice"/>
    <hyperlink ref="H178" r:id="rId2011" display="https://cs.wikipedia.org/wiki/Volfartice"/>
    <hyperlink ref="H181" r:id="rId2012" display="https://cs.wikipedia.org/wiki/Leutersdorf_(Sasko)"/>
    <hyperlink ref="H183" r:id="rId2013" display="https://cs.wikipedia.org/wiki/Bra%C5%88any"/>
    <hyperlink ref="H184" r:id="rId2014" display="https://cs.wikipedia.org/wiki/Ralsko_(Ralsk%C3%A1_pahorkatina)"/>
    <hyperlink ref="H185" r:id="rId2015" display="https://cs.wikipedia.org/wiki/Chlum_(okres_%C4%8Cesk%C3%A1_L%C3%ADpa)"/>
    <hyperlink ref="H186" r:id="rId2016" display="https://cs.wikipedia.org/wiki/%C3%9Apsk%C3%A9_ra%C5%A1elini%C5%A1t%C4%9B"/>
    <hyperlink ref="H187" r:id="rId2017" display="https://cs.wikipedia.org/wiki/He%C5%99manovice"/>
    <hyperlink ref="H188" r:id="rId2018" display="https://cs.wikipedia.org/wiki/%C4%8Cerno%C5%A1%C3%ADn"/>
    <hyperlink ref="H189" r:id="rId2019" display="https://cs.wikipedia.org/wiki/Brodce_(Kada%C5%88)"/>
    <hyperlink ref="H191" r:id="rId2020" display="https://cs.wikipedia.org/wiki/Liten%C4%8Dice"/>
    <hyperlink ref="H192" r:id="rId2021" display="https://cs.wikipedia.org/wiki/V%C5%A1eradice"/>
    <hyperlink ref="H193" r:id="rId2022" display="https://cs.wikipedia.org/wiki/Pihel"/>
    <hyperlink ref="H195" r:id="rId2023" display="https://cs.wikipedia.org/wiki/Komo%C5%99any_(Most)"/>
    <hyperlink ref="H197" r:id="rId2024" display="https://cs.wikipedia.org/wiki/Silnice_I/45"/>
    <hyperlink ref="H199" r:id="rId2025" display="https://cs.wikipedia.org/wiki/N%C4%9Bm%C4%8Dice_(okres_Doma%C5%BElice)"/>
    <hyperlink ref="H200" r:id="rId2026" display="https://cs.wikipedia.org/wiki/Samoty"/>
    <hyperlink ref="H201" r:id="rId2027" display="https://cs.wikipedia.org/wiki/Zelen%C3%BD_vrch_(Cvikov)"/>
    <hyperlink ref="H202" r:id="rId2028" display="https://cs.wikipedia.org/wiki/Kaplice"/>
    <hyperlink ref="H203" r:id="rId2029" display="https://cs.wikipedia.org/wiki/Trnava_(okres_Zl%C3%ADn)"/>
    <hyperlink ref="H204" r:id="rId2030" display="https://cs.wikipedia.org/wiki/Vid%C4%8De"/>
    <hyperlink ref="H206" r:id="rId2031" display="https://cs.wikipedia.org/wiki/Kr%C3%A1sn%C3%A1_L%C3%ADpa"/>
    <hyperlink ref="H209" r:id="rId2032" display="https://cs.wikipedia.org/wiki/Schwarzenbersk%C3%BD_kan%C3%A1l"/>
    <hyperlink ref="H210" r:id="rId2033" display="https://cs.wikipedia.org/wiki/Hrab%C4%9B%C5%A1ice"/>
    <hyperlink ref="H212" r:id="rId2034" display="https://cs.wikipedia.org/wiki/Klatovy"/>
    <hyperlink ref="H214" r:id="rId2035" display="https://cs.wikipedia.org/wiki/Par%C5%A1ovice"/>
    <hyperlink ref="H215" r:id="rId2036" display="https://cs.wikipedia.org/wiki/Tachov_(okres_%C4%8Cesk%C3%A1_L%C3%ADpa)"/>
    <hyperlink ref="H216" r:id="rId2037" display="https://cs.wikipedia.org/wiki/Sopotnice"/>
    <hyperlink ref="H218" r:id="rId2038" display="https://cs.wikipedia.org/wiki/Chroboly"/>
    <hyperlink ref="H219" r:id="rId2039" display="https://cs.wikipedia.org/wiki/%C5%A0edina"/>
    <hyperlink ref="H221" r:id="rId2040" display="https://cs.wikipedia.org/wiki/Brunt%C3%A1l"/>
    <hyperlink ref="H222" r:id="rId2041" display="https://cs.wikipedia.org/wiki/Les%C3%A1ky"/>
    <hyperlink ref="H223" r:id="rId2042" display="https://cs.wikipedia.org/wiki/Nov%C3%BD_Bor"/>
    <hyperlink ref="H224" r:id="rId2043" display="https://cs.wikipedia.org/wiki/Teplice"/>
    <hyperlink ref="H225" r:id="rId2044" display="https://cs.wikipedia.org/wiki/Srn%C3%AD_(okres_Klatovy)"/>
    <hyperlink ref="H226" r:id="rId2045" display="https://cs.wikipedia.org/wiki/Jaron%C3%ADn"/>
    <hyperlink ref="H227" r:id="rId2046" display="https://cs.wikipedia.org/wiki/Ji%C5%99ice_(okres_Pelh%C5%99imov)"/>
    <hyperlink ref="H228" r:id="rId2047" display="https://cs.wikipedia.org/wiki/Kytlice"/>
    <hyperlink ref="H229" r:id="rId2048" display="https://cs.wikipedia.org/wiki/Brankovice"/>
    <hyperlink ref="H230" r:id="rId2049" display="https://cs.wikipedia.org/wiki/Tisovka"/>
    <hyperlink ref="H233" r:id="rId2050" display="https://cs.wikipedia.org/wiki/Nov%C3%A1_Ves_(okres_%C4%8Cesk%C3%BD_Krumlov)"/>
    <hyperlink ref="H234" r:id="rId2051" display="https://cs.wikipedia.org/wiki/Velk%C3%BD_Bor"/>
    <hyperlink ref="H235" r:id="rId2052" display="https://cs.wikipedia.org/wiki/Ve%C5%99ovice"/>
    <hyperlink ref="H236" r:id="rId2053" display="https://cs.wikipedia.org/wiki/Tis%C3%A1"/>
    <hyperlink ref="H237" r:id="rId2054" display="https://cs.wikipedia.org/wiki/T%C5%99eme%C5%A1n%C3%A9"/>
    <hyperlink ref="H238" r:id="rId2055" display="https://cs.wikipedia.org/wiki/Martinice_v_Krkono%C5%A1%C3%ADch"/>
    <hyperlink ref="H244" r:id="rId2056" display="https://cs.wikipedia.org/wiki/Rejv%C3%ADz"/>
    <hyperlink ref="H246" r:id="rId2057" display="https://cs.wikipedia.org/wiki/Pust%C3%BD_z%C3%A1mek_(Doupovsk%C3%A9_hory)"/>
    <hyperlink ref="H248" r:id="rId2058" display="https://cs.wikipedia.org/wiki/Rad%C4%9Bjovice_(okres_Strakonice)"/>
    <hyperlink ref="H250" r:id="rId2059" display="https://cs.wikipedia.org/wiki/Ostr%C3%BD_(%C4%8Cesk%C3%A9_st%C5%99edoho%C5%99%C3%AD,_553_m)"/>
    <hyperlink ref="H252" r:id="rId2060" display="https://cs.wikipedia.org/wiki/Bochov"/>
    <hyperlink ref="H253" r:id="rId2061" display="https://cs.wikipedia.org/wiki/Sy%C5%99enov"/>
    <hyperlink ref="H254" r:id="rId2062" display="https://cs.wikipedia.org/wiki/Tlustec"/>
    <hyperlink ref="H255" r:id="rId2063" display="https://cs.wikipedia.org/wiki/Ku%C5%99im"/>
    <hyperlink ref="H256" r:id="rId2064" display="https://cs.wikipedia.org/wiki/Lyra_(Hrub%C3%BD_Jesen%C3%ADk)"/>
    <hyperlink ref="H258" r:id="rId2065" display="https://cs.wikipedia.org/wiki/Chodov%C3%A1_Plan%C3%A1"/>
    <hyperlink ref="H259" r:id="rId2066" display="https://cs.wikipedia.org/wiki/Janovice_(Star%C3%BD_Ji%C4%8D%C3%ADn)"/>
    <hyperlink ref="H260" r:id="rId2067" display="https://cs.wikipedia.org/wiki/Ryb%C3%AD"/>
    <hyperlink ref="H264" r:id="rId2068" display="https://cs.wikipedia.org/wiki/K%C5%99epkovice"/>
    <hyperlink ref="H265" r:id="rId2069" display="https://cs.wikipedia.org/wiki/Plichtice"/>
    <hyperlink ref="H268" r:id="rId2070" display="https://cs.wikipedia.org/wiki/Sudk%C5%AFv_D%C5%AFl"/>
    <hyperlink ref="H269" r:id="rId2071" display="https://cs.wikipedia.org/wiki/%C4%8Cej%C4%8D"/>
    <hyperlink ref="H270" r:id="rId2072" display="https://cs.wikipedia.org/wiki/Pomezn%C3%AD_Boudy"/>
    <hyperlink ref="H271" r:id="rId2073" display="https://cs.wikipedia.org/wiki/%C4%8Cervenovodsk%C3%A9_sedlo"/>
    <hyperlink ref="H272" r:id="rId2074" display="https://cs.wikipedia.org/wiki/Vodn%C3%AD_elektr%C3%A1rna_Lipno_I"/>
    <hyperlink ref="H273" r:id="rId2075" display="https://cs.wikipedia.org/wiki/Silnice_I/19"/>
    <hyperlink ref="H274" r:id="rId2076" display="https://cs.wikipedia.org/wiki/Klingenthal"/>
    <hyperlink ref="H276" r:id="rId2077" display="https://cs.wikipedia.org/wiki/Zast%C3%A1vka_(P%C5%99e%C5%A1tice)"/>
    <hyperlink ref="H277" r:id="rId2078"/>
    <hyperlink ref="H278" r:id="rId2079" display="https://cs.wikipedia.org/wiki/Hojn%C3%A1_Voda"/>
    <hyperlink ref="H279" r:id="rId2080" display="https://cs.wikipedia.org/wiki/Prost%C5%99edn%C3%AD_Kru%C5%A1ec"/>
    <hyperlink ref="H280" r:id="rId2081" display="https://cs.wikipedia.org/wiki/Strup%C5%A1%C3%ADn"/>
    <hyperlink ref="H281" r:id="rId2082" display="https://cs.wikipedia.org/wiki/Provodov"/>
    <hyperlink ref="H282" r:id="rId2083" display="https://cs.wikipedia.org/wiki/Vl%C4%8Dkovice_(Mladkov)"/>
    <hyperlink ref="H283" r:id="rId2084" display="https://cs.wikipedia.org/wiki/Lipt%C3%A1l"/>
    <hyperlink ref="H284" r:id="rId2085" display="https://cs.wikipedia.org/wiki/Love%C4%8Dkovice"/>
    <hyperlink ref="H285" r:id="rId2086" display="https://cs.wikipedia.org/wiki/Brni%C5%A1t%C4%9B"/>
    <hyperlink ref="H288" r:id="rId2087" display="https://cs.wikipedia.org/wiki/Nosislav"/>
    <hyperlink ref="H289" r:id="rId2088" display="https://cs.wikipedia.org/wiki/Brtn%C3%ADky"/>
    <hyperlink ref="H290" r:id="rId2089" display="https://cs.wikipedia.org/wiki/Doubravn%C3%ADk"/>
    <hyperlink ref="H291" r:id="rId2090" display="https://cs.wikipedia.org/wiki/Hamr%C5%A1tejn"/>
    <hyperlink ref="H292" r:id="rId2091" display="https://cs.wikipedia.org/wiki/Ostrova%C4%8Dice"/>
    <hyperlink ref="H293" r:id="rId2092" display="https://cs.wikipedia.org/wiki/Pramen_Vltavy"/>
    <hyperlink ref="H294" r:id="rId2093" display="https://cs.wikipedia.org/wiki/Sm%C4%9Bd%C3%A1"/>
    <hyperlink ref="H296" r:id="rId2094" display="https://cs.wikipedia.org/wiki/Lu%C5%BE"/>
    <hyperlink ref="H297" r:id="rId2095" display="https://cs.wikipedia.org/wiki/Kl%C3%AD%C4%8D"/>
    <hyperlink ref="H298" r:id="rId2096" display="https://cs.wikipedia.org/wiki/Hrabenov"/>
    <hyperlink ref="H299" r:id="rId2097" display="https://cs.wikipedia.org/wiki/Dlouho%C5%88ovice"/>
    <hyperlink ref="H300" r:id="rId2098" display="https://cs.wikipedia.org/wiki/Moravsk%C3%A1_T%C5%99ebov%C3%A1"/>
    <hyperlink ref="H301" r:id="rId2099" display="https://cs.wikipedia.org/wiki/Fry%C5%A1t%C3%A1k"/>
    <hyperlink ref="H303" r:id="rId2100" display="https://cs.wikipedia.org/wiki/Koberovy"/>
    <hyperlink ref="H304" r:id="rId2101" display="https://cs.wikipedia.org/wiki/Ralsko_(Ralsk%C3%A1_pahorkatina)"/>
    <hyperlink ref="H305" r:id="rId2102" display="https://cs.wikipedia.org/wiki/%C4%8Cesk%C3%A1_Mez"/>
    <hyperlink ref="H306" r:id="rId2103" display="https://cs.wikipedia.org/wiki/Leso%C5%88ovice"/>
    <hyperlink ref="H307" r:id="rId2104" display="https://cs.wikipedia.org/wiki/Rusava"/>
    <hyperlink ref="H308" r:id="rId2105" display="https://cs.wikipedia.org/wiki/Zadn%C3%AD_Chalupy"/>
    <hyperlink ref="H309" r:id="rId2106" display="https://cs.wikipedia.org/wiki/P%C5%99imda_(%C4%8Cesk%C3%BD_les)"/>
    <hyperlink ref="H311" r:id="rId2107" display="https://cs.wikipedia.org/wiki/Lukavice_(Str%C3%A1%C5%BEov)"/>
    <hyperlink ref="H312" r:id="rId2108" display="https://cs.wikipedia.org/wiki/Vod%C4%9Brady_(okres_Rychnov_nad_Kn%C4%9B%C5%BEnou)"/>
    <hyperlink ref="H313" r:id="rId2109" display="https://cs.wikipedia.org/wiki/Z%C3%A1kout%C3%AD_(Blatno)"/>
    <hyperlink ref="H316" r:id="rId2110" display="https://cs.wikipedia.org/wiki/M%C5%99%C3%AD%C4%8Dn%C3%A1"/>
    <hyperlink ref="H317" r:id="rId2111" display="https://cs.wikipedia.org/wiki/%C3%9An%C4%9Bjovice"/>
    <hyperlink ref="H318" r:id="rId2112" display="https://cs.wikipedia.org/wiki/Rade%C4%8D_(%C5%BDandov)"/>
    <hyperlink ref="H320" r:id="rId2113" display="https://cs.wikipedia.org/wiki/Malonice_(Kolinec)"/>
    <hyperlink ref="H321" r:id="rId2114" display="https://cs.wikipedia.org/wiki/Chlumsk%C3%A1"/>
    <hyperlink ref="H322" r:id="rId2115" display="https://cs.wikipedia.org/wiki/P%C5%99edslavice"/>
    <hyperlink ref="H323" r:id="rId2116" display="https://cs.wikipedia.org/wiki/%C4%8Cejkovy"/>
    <hyperlink ref="H324" r:id="rId2117" display="https://cs.wikipedia.org/wiki/M%C4%9Br%C4%8D%C3%ADn"/>
    <hyperlink ref="H325" r:id="rId2118" display="https://cs.wikipedia.org/wiki/Chlum_(%C5%A0umava)"/>
    <hyperlink ref="H327" r:id="rId2119" display="https://cs.wikipedia.org/wiki/Krompach"/>
    <hyperlink ref="H328" r:id="rId2120" display="https://cs.wikipedia.org/wiki/P%C5%99edn%C3%AD_Arno%C5%A1tov"/>
    <hyperlink ref="H329" r:id="rId2121" display="https://cs.wikipedia.org/wiki/Suchov"/>
    <hyperlink ref="H330" r:id="rId2122" display="https://cs.wikipedia.org/wiki/N%C3%ADtkovice"/>
    <hyperlink ref="H331" r:id="rId2123" display="https://cs.wikipedia.org/wiki/Lib%C3%ADnsk%C3%A9_Sedlo"/>
    <hyperlink ref="H332" r:id="rId2124" display="https://cs.wikipedia.org/wiki/Petrovice_(M%C4%9B%C4%8D%C3%ADn)"/>
    <hyperlink ref="H333" r:id="rId2125" display="https://cs.wikipedia.org/wiki/Le%C5%A1tina_u_Sv%C4%9Btl%C3%A9"/>
    <hyperlink ref="H335" r:id="rId2126" display="https://cs.wikipedia.org/wiki/Svojet%C3%ADn"/>
    <hyperlink ref="H336" r:id="rId2127" display="https://cs.wikipedia.org/wiki/Klentnice"/>
    <hyperlink ref="H337" r:id="rId2128" display="https://cs.wikipedia.org/wiki/Old%C5%99ichov_(Jen%C3%ADkov)"/>
    <hyperlink ref="H338" r:id="rId2129" display="https://cs.wikipedia.org/wiki/Skalka_(Podbeskydsk%C3%A1_pahorkatina)"/>
    <hyperlink ref="H339" r:id="rId2130" display="https://cs.wikipedia.org/wiki/Svratka_(okres_%C5%BD%C4%8F%C3%A1r_nad_S%C3%A1zavou)"/>
    <hyperlink ref="H340" r:id="rId2131" display="https://cs.wikipedia.org/wiki/Old%C5%99ichovice_(De%C5%A1enice)"/>
    <hyperlink ref="H342" r:id="rId2132" display="https://cs.wikipedia.org/wiki/Mar%C5%A1ov_(Studen%C3%A1)"/>
    <hyperlink ref="H345" r:id="rId2133" display="https://cs.wikipedia.org/wiki/Metylovice"/>
    <hyperlink ref="H346" r:id="rId2134" display="https://cs.wikipedia.org/wiki/Mezn%C3%AD_Louka"/>
    <hyperlink ref="H347" r:id="rId2135" display="https://cs.wikipedia.org/wiki/%C4%8Ceb%C3%ADn"/>
    <hyperlink ref="H348" r:id="rId2136" display="https://cs.wikipedia.org/wiki/%C5%A0umavsk%C3%A9_Ho%C5%A1tice"/>
    <hyperlink ref="H349" r:id="rId2137" display="https://cs.wikipedia.org/wiki/Sedlejov"/>
    <hyperlink ref="H351" r:id="rId2138" display="https://cs.wikipedia.org/wiki/St%C5%99%C3%ADte%C5%BE_(Kolinec)"/>
    <hyperlink ref="H354" r:id="rId2139" display="https://cs.wikipedia.org/wiki/Maiberg"/>
    <hyperlink ref="H355" r:id="rId2140" display="https://cs.wikipedia.org/wiki/Neslovice"/>
    <hyperlink ref="H356" r:id="rId2141" display="https://cs.wikipedia.org/wiki/Pod%C5%AFl%C5%A1%C3%AD"/>
    <hyperlink ref="H357" r:id="rId2142" display="https://cs.wikipedia.org/wiki/Moravsk%C3%BD_Krumlov"/>
    <hyperlink ref="H358" r:id="rId2143" display="https://cs.wikipedia.org/wiki/Barto%C5%A1ovice_v_Orlick%C3%BDch_hor%C3%A1ch"/>
    <hyperlink ref="H360" r:id="rId2144" display="https://cs.wikipedia.org/wiki/%C5%BDulov%C3%A1"/>
    <hyperlink ref="H362" r:id="rId2145" display="https://cs.wikipedia.org/wiki/Star%C3%A1_Ves_(p%C5%99%C3%ADrodn%C3%AD_pam%C3%A1tka)"/>
    <hyperlink ref="H363" r:id="rId2146" display="https://cs.wikipedia.org/wiki/P%C4%9Bn%C4%8D%C3%ADn_(okres_Prost%C4%9Bjov)"/>
    <hyperlink ref="H365" r:id="rId2147" display="https://cs.wikipedia.org/wiki/Sm%C4%9Bde%C4%8D"/>
    <hyperlink ref="H366" r:id="rId2148" display="https://cs.wikipedia.org/wiki/Kozlov_(okres_%C5%BD%C4%8F%C3%A1r_nad_S%C3%A1zavou)"/>
    <hyperlink ref="H367" r:id="rId2149" display="https://cs.wikipedia.org/wiki/Lysice"/>
    <hyperlink ref="H368" r:id="rId2150" display="https://cs.wikipedia.org/wiki/Obora_(Obrubce)"/>
    <hyperlink ref="H369" r:id="rId2151" display="https://cs.wikipedia.org/wiki/Keprn%C3%ADk"/>
    <hyperlink ref="H370" r:id="rId2152" display="https://cs.wikipedia.org/wiki/Nezamyslice_(okres_Klatovy)"/>
    <hyperlink ref="H371" r:id="rId2153" display="https://cs.wikipedia.org/wiki/Horky_(Dub%C3%A1)"/>
    <hyperlink ref="H372" r:id="rId2154" display="https://cs.wikipedia.org/wiki/Mosteck%C3%A9_jezero"/>
    <hyperlink ref="H375" r:id="rId2155" display="https://cs.wikipedia.org/wiki/Chodov_(okres_Sokolov)"/>
    <hyperlink ref="H377" r:id="rId2156" display="https://cs.wikipedia.org/wiki/Karlova_Ves_(okres_Rakovn%C3%ADk)"/>
    <hyperlink ref="H379" r:id="rId2157" display="https://cs.wikipedia.org/wiki/K%C5%99epenice"/>
    <hyperlink ref="H380" r:id="rId2158" display="https://cs.wikipedia.org/wiki/Kol%C5%A1ov"/>
    <hyperlink ref="H381" r:id="rId2159" display="https://cs.wikipedia.org/wiki/Ml%C3%A1zovice"/>
    <hyperlink ref="H383" r:id="rId2160" display="https://cs.wikipedia.org/wiki/Smrk_(Rychlebsk%C3%A9_hory)"/>
    <hyperlink ref="H384" r:id="rId2161" display="https://cs.wikipedia.org/wiki/Stud%C3%A1nky_(Vy%C5%A1%C5%A1%C3%AD_Brod)"/>
    <hyperlink ref="H385" r:id="rId2162" display="https://cs.wikipedia.org/wiki/%C5%A0anov_(okres_Zl%C3%ADn)"/>
    <hyperlink ref="H386" r:id="rId2163" display="https://cs.wikipedia.org/wiki/K%C5%99enov_(okres_Svitavy)"/>
    <hyperlink ref="H389" r:id="rId2164" display="https://cs.wikipedia.org/wiki/Kotvina"/>
    <hyperlink ref="H391" r:id="rId2165" display="https://cs.wikipedia.org/wiki/Chy%C5%A1e"/>
    <hyperlink ref="H394" r:id="rId2166" display="https://cs.wikipedia.org/wiki/Pustevny"/>
    <hyperlink ref="H395" r:id="rId2167" display="https://cs.wikipedia.org/wiki/Onen_Sv%C4%9Bt_(%C4%8Cachrov)"/>
    <hyperlink ref="H396" r:id="rId2168" display="https://cs.wikipedia.org/wiki/Kr%C3%A1tk%C3%A1"/>
    <hyperlink ref="H401" r:id="rId2169" display="https://cs.wikipedia.org/wiki/Bukov%C3%A1_sla%C5%A5"/>
    <hyperlink ref="H402" r:id="rId2170" display="https://cs.wikipedia.org/wiki/Poho%C5%99%C3%AD_na_%C5%A0umav%C4%9B"/>
    <hyperlink ref="H403" r:id="rId2171" display="https://cs.wikipedia.org/wiki/Moravsk%C3%BD_Ko%C4%8Dov"/>
    <hyperlink ref="H404" r:id="rId2172" display="https://cs.wikipedia.org/wiki/Stupava"/>
    <hyperlink ref="H405" r:id="rId2173" display="https://cs.wikipedia.org/wiki/Evropsk%C3%A1_silnice_E53"/>
    <hyperlink ref="H407" r:id="rId2174" display="https://cs.wikipedia.org/wiki/Stadlern"/>
    <hyperlink ref="H408" r:id="rId2175" display="https://cs.wikipedia.org/wiki/Trp%C3%ADn"/>
    <hyperlink ref="H409" r:id="rId2176" display="https://cs.wikipedia.org/wiki/Podmokly_(okres_Klatovy)"/>
    <hyperlink ref="H410" r:id="rId2177" display="https://cs.wikipedia.org/wiki/Ho%C5%A1tice_(okres_Strakonice)"/>
    <hyperlink ref="H411" r:id="rId2178" display="https://cs.wikipedia.org/wiki/Lomnice_(okres_Brno-venkov)"/>
    <hyperlink ref="H412" r:id="rId2179" display="https://cs.wikipedia.org/wiki/Vr%C3%A1%C5%BE_(okres_Beroun)"/>
    <hyperlink ref="H414" r:id="rId2180" display="https://cs.wikipedia.org/wiki/Rejv%C3%ADz"/>
    <hyperlink ref="H416" r:id="rId2181" display="https://cs.wikipedia.org/wiki/Paseky_(okres_P%C3%ADsek)"/>
    <hyperlink ref="H417" r:id="rId2182" display="https://cs.wikipedia.org/wiki/%C5%BDihle"/>
    <hyperlink ref="H418" r:id="rId2183" display="https://cs.wikipedia.org/wiki/P%C5%99%C3%ADvrat"/>
    <hyperlink ref="H419" r:id="rId2184" display="https://cs.wikipedia.org/wiki/Pn%C4%9Btluky"/>
    <hyperlink ref="H420" r:id="rId2185" display="https://cs.wikipedia.org/wiki/Doln%C3%AD_Lochov"/>
    <hyperlink ref="H421" r:id="rId2186" display="https://cs.wikipedia.org/wiki/Malhostovice"/>
    <hyperlink ref="H422" r:id="rId2187" display="https://cs.wikipedia.org/wiki/Zh%C5%AF%C5%99sk%C3%A1_pl%C3%A1%C5%88"/>
    <hyperlink ref="H425" r:id="rId2188" display="https://cs.wikipedia.org/wiki/Ho%C5%A1%C5%A5%C3%A1lkovy"/>
    <hyperlink ref="H428" r:id="rId2189" display="https://cs.wikipedia.org/wiki/Klopoty"/>
    <hyperlink ref="H429" r:id="rId2190" display="https://cs.wikipedia.org/wiki/Chotovick%C3%BD_vrch"/>
    <hyperlink ref="H432" r:id="rId2191" display="https://cs.wikipedia.org/wiki/Pohorsk%C3%A1_Ves"/>
    <hyperlink ref="H433" r:id="rId2192" display="https://cs.wikipedia.org/wiki/Horn%C3%AD_Slavkov"/>
    <hyperlink ref="H434" r:id="rId2193" display="https://cs.wikipedia.org/wiki/V%C4%9Bckovice"/>
    <hyperlink ref="H435" r:id="rId2194" display="https://cs.wikipedia.org/wiki/Votice"/>
    <hyperlink ref="H436" r:id="rId2195" display="https://cs.wikipedia.org/wiki/Novosedly_(P%C5%A1ov)"/>
    <hyperlink ref="H437" r:id="rId2196" display="https://cs.wikipedia.org/wiki/P%C5%99edslav"/>
    <hyperlink ref="H438" r:id="rId2197" display="https://cs.wikipedia.org/wiki/Drhovy"/>
    <hyperlink ref="H439" r:id="rId2198" display="https://cs.wikipedia.org/wiki/Horn%C3%AD_%C5%98asnice"/>
    <hyperlink ref="H440" r:id="rId2199" display="https://cs.wikipedia.org/wiki/B%C5%99ez%C5%AFvky"/>
    <hyperlink ref="H442" r:id="rId2200" display="https://cs.wikipedia.org/wiki/Ostrov%C3%A1nky"/>
    <hyperlink ref="H445" r:id="rId2201" display="https://cs.wikipedia.org/wiki/Uh%C5%99ice_(Vlachovo_B%C5%99ez%C3%AD)"/>
    <hyperlink ref="H446" r:id="rId2202" display="https://cs.wikipedia.org/wiki/Prov%C3%A1zkov%C3%A1_louka"/>
    <hyperlink ref="H448" r:id="rId2203" display="https://cs.wikipedia.org/wiki/Nemilkov_(Velhartice)"/>
    <hyperlink ref="H450" r:id="rId2204" display="https://cs.wikipedia.org/wiki/Se%C4%8D_(okres_Chrudim)"/>
    <hyperlink ref="H451" r:id="rId2205" display="https://cs.wikipedia.org/wiki/Doma%C5%BElice"/>
    <hyperlink ref="H452" r:id="rId2206" display="https://cs.wikipedia.org/wiki/Hrabi%C5%A1%C3%ADn"/>
    <hyperlink ref="H453" r:id="rId2207" display="https://cs.wikipedia.org/wiki/Vr%C3%A1tensk%C3%A1_hora"/>
    <hyperlink ref="H455" r:id="rId2208" display="https://cs.wikipedia.org/wiki/Golfov%C3%BD_are%C3%A1l_Kask%C3%A1da"/>
    <hyperlink ref="H456" r:id="rId2209" display="https://cs.wikipedia.org/wiki/Sov%C3%AD_sedlo"/>
    <hyperlink ref="H457" r:id="rId2210" display="https://cs.wikipedia.org/wiki/%C5%BD%C4%8F%C3%A1rsk%C3%A9_jez%C3%ADrko"/>
    <hyperlink ref="H458" r:id="rId2211" display="https://cs.wikipedia.org/wiki/%C4%8Cern%C3%A1_jez%C3%ADrka"/>
    <hyperlink ref="H459" r:id="rId2212" display="https://cs.wikipedia.org/wiki/Podbo%C5%99ansk%C3%BD_Rohozec"/>
    <hyperlink ref="H460" r:id="rId2213" display="https://cs.wikipedia.org/wiki/Budilov"/>
    <hyperlink ref="H461" r:id="rId2214" display="https://cs.wikipedia.org/wiki/Hol%C4%8Dovice"/>
    <hyperlink ref="H462" r:id="rId2215" display="https://cs.wikipedia.org/wiki/Adr%C5%A1pach"/>
    <hyperlink ref="H463" r:id="rId2216" display="https://cs.wikipedia.org/wiki/Ole%C5%A1n%C3%A1_(okres_Beroun)"/>
    <hyperlink ref="H464" r:id="rId2217" display="https://cs.wikipedia.org/wiki/Mar%C5%A1%C3%ADkov"/>
    <hyperlink ref="H466" r:id="rId2218" display="https://cs.wikipedia.org/wiki/Nal%C5%BEovice"/>
    <hyperlink ref="H467" r:id="rId2219" display="https://cs.wikipedia.org/wiki/Evropsk%C3%A1_silnice_E55"/>
    <hyperlink ref="H468" r:id="rId2220" display="https://cs.wikipedia.org/wiki/Horn%C3%AD_Cerekev"/>
    <hyperlink ref="H469" r:id="rId2221" display="https://cs.wikipedia.org/wiki/Moravsk%C3%BD_Beroun"/>
    <hyperlink ref="H470" r:id="rId2222" display="https://cs.wikipedia.org/wiki/Ra%C5%A1ovsk%C3%A9_sedlo"/>
    <hyperlink ref="H471" r:id="rId2223" display="https://cs.wikipedia.org/wiki/T%C5%99ebohostice"/>
    <hyperlink ref="H472" r:id="rId2224" display="https://cs.wikipedia.org/wiki/L%C3%ADska_(%C4%8Cesk%C3%A1_Kamenice)"/>
    <hyperlink ref="H473" r:id="rId2225" display="https://cs.wikipedia.org/wiki/Mal%C3%A1_Prav%C4%8Dick%C3%A1_br%C3%A1na"/>
    <hyperlink ref="H474" r:id="rId2226" display="https://cs.wikipedia.org/wiki/Dvora%C4%8Dky"/>
    <hyperlink ref="H475" r:id="rId2227" display="https://cs.wikipedia.org/wiki/T%C5%99e%C5%A1t%C3%ADk_(B%C3%ADl%C3%A1)"/>
    <hyperlink ref="H477" r:id="rId2228" display="https://cs.wikipedia.org/wiki/Mal%C5%A1%C3%ADn"/>
    <hyperlink ref="H478" r:id="rId2229" display="https://cs.wikipedia.org/wiki/Stup%C4%8Dice"/>
    <hyperlink ref="H481" r:id="rId2230" display="https://cs.wikipedia.org/wiki/Velk%C3%BD_Sto%C5%BEek"/>
    <hyperlink ref="H482" r:id="rId2231" display="https://cs.wikipedia.org/wiki/%C5%A0t%C4%9Brb%C5%AF_louka"/>
    <hyperlink ref="H485" r:id="rId2232" display="https://cs.wikipedia.org/wiki/Velk%C3%A1_St%C5%99eln%C3%A1"/>
    <hyperlink ref="H487" r:id="rId2233" display="https://cs.wikipedia.org/wiki/Hlubok%C3%A1_(Kdyn%C4%9B)"/>
    <hyperlink ref="H488" r:id="rId2234" display="https://cs.wikipedia.org/wiki/R%C3%A1dlo_(okres_Jablonec_nad_Nisou)"/>
    <hyperlink ref="H489" r:id="rId2235" display="https://cs.wikipedia.org/wiki/Mikul%C3%A1%C5%A1ovice"/>
    <hyperlink ref="H491" r:id="rId2236" display="https://cs.wikipedia.org/wiki/P%C3%ADstovice"/>
    <hyperlink ref="H492" r:id="rId2237" display="https://cs.wikipedia.org/wiki/Pr%C3%A1%C5%A1ily"/>
    <hyperlink ref="H494" r:id="rId2238" display="https://cs.wikipedia.org/wiki/Svahov%C3%A1"/>
    <hyperlink ref="H496" r:id="rId2239" display="https://cs.wikipedia.org/wiki/Nesm%C4%9B%C5%88_(Lo%C4%8Denice)"/>
    <hyperlink ref="H497" r:id="rId2240" display="https://cs.wikipedia.org/wiki/Nov%C3%A1_Lhota_(okres_Hodon%C3%ADn)"/>
    <hyperlink ref="H498" r:id="rId2241" display="https://cs.wikipedia.org/wiki/Ch%C5%99ibsk%C3%A1"/>
    <hyperlink ref="H499" r:id="rId2242" display="https://cs.wikipedia.org/wiki/Lou%C4%8Dka_(okres_Zl%C3%ADn)"/>
    <hyperlink ref="H500" r:id="rId2243" display="https://cs.wikipedia.org/wiki/%C5%A0t%C3%ADtary"/>
    <hyperlink ref="H502" r:id="rId2244" display="https://cs.wikipedia.org/wiki/Kamenice_(Z%C3%A1kupy)"/>
    <hyperlink ref="H503" r:id="rId2245" display="https://cs.wikipedia.org/wiki/%C5%A0itbo%C5%99ice"/>
    <hyperlink ref="H504" r:id="rId2246" display="https://cs.wikipedia.org/wiki/Pernink"/>
    <hyperlink ref="H505" r:id="rId2247" display="https://cs.wikipedia.org/wiki/Poln%C3%A1_na_%C5%A0umav%C4%9B"/>
    <hyperlink ref="H506" r:id="rId2248" display="https://cs.wikipedia.org/wiki/Zborovy"/>
    <hyperlink ref="H508" r:id="rId2249" display="https://cs.wikipedia.org/wiki/Karlova_Ves_(okres_Rakovn%C3%ADk)"/>
    <hyperlink ref="H509" r:id="rId2250" display="https://cs.wikipedia.org/wiki/Kamenice_(okres_Praha-v%C3%BDchod)"/>
    <hyperlink ref="H510" r:id="rId2251" display="https://cs.wikipedia.org/wiki/Hlinn%C3%A1"/>
    <hyperlink ref="H513" r:id="rId2252" display="https://cs.wikipedia.org/wiki/Tet%C5%99evsk%C3%A1_sla%C5%A5"/>
    <hyperlink ref="H514" r:id="rId2253" display="https://cs.wikipedia.org/wiki/Na_%C4%8Cihadle"/>
    <hyperlink ref="H517" r:id="rId2254" display="https://cs.wikipedia.org/wiki/Horka_u_Star%C3%A9_Paky"/>
    <hyperlink ref="H519" r:id="rId2255" display="https://cs.wikipedia.org/wiki/Doln%C3%AD_Hou%C5%BEovec"/>
    <hyperlink ref="H521" r:id="rId2256" display="https://cs.wikipedia.org/wiki/Dub_(Ralsk%C3%A1_pahorkatina)"/>
    <hyperlink ref="H525" r:id="rId2257" display="https://cs.wikipedia.org/wiki/Lys%C3%A1_hora_(Moravskoslezsk%C3%A9_Beskydy)"/>
    <hyperlink ref="H526" r:id="rId2258" display="https://cs.wikipedia.org/wiki/Hradi%C5%A1t%C4%9B_(Doupovsk%C3%A9_hory)"/>
    <hyperlink ref="H527" r:id="rId2259" display="https://cs.wikipedia.org/wiki/Da%C5%88kovice"/>
    <hyperlink ref="H528" r:id="rId2260" display="https://cs.wikipedia.org/wiki/%C4%8Castrov"/>
    <hyperlink ref="H530" r:id="rId2261" display="https://cs.wikipedia.org/wiki/Albrechtice_u_Fr%C3%BDdlantu"/>
    <hyperlink ref="H532" r:id="rId2262" display="https://cs.wikipedia.org/wiki/Pr%C3%A1che%C5%88_(Kamenick%C3%BD_%C5%A0enov)"/>
    <hyperlink ref="H535" r:id="rId2263" display="https://cs.wikipedia.org/wiki/Vysokov"/>
    <hyperlink ref="H538" r:id="rId2264" display="https://cs.wikipedia.org/wiki/Ressl"/>
    <hyperlink ref="H539" r:id="rId2265" display="https://cs.wikipedia.org/wiki/Velk%C3%A9_Pavlovice"/>
    <hyperlink ref="H543" r:id="rId2266" display="https://cs.wikipedia.org/wiki/Kohout_(Novohradsk%C3%A9_podh%C5%AF%C5%99%C3%AD)"/>
    <hyperlink ref="H544" r:id="rId2267" display="https://cs.wikipedia.org/wiki/Chroboly"/>
    <hyperlink ref="H547" r:id="rId2268" display="https://cs.wikipedia.org/wiki/Lobendava"/>
    <hyperlink ref="H548" r:id="rId2269" display="https://cs.wikipedia.org/wiki/Lu%C5%BEec_pod_Smrkem"/>
    <hyperlink ref="H549" r:id="rId2270" display="https://cs.wikipedia.org/wiki/Obl%C3%ADk_(%C4%8Cesk%C3%A9_st%C5%99edoho%C5%99%C3%AD)"/>
    <hyperlink ref="H550" r:id="rId2271" display="https://cs.wikipedia.org/wiki/St%C5%99%C3%ADbrnick%C3%A1"/>
    <hyperlink ref="H551" r:id="rId2272" display="https://cs.wikipedia.org/wiki/Bo%C5%BE%C3%AD_Dar"/>
    <hyperlink ref="H553" r:id="rId2273" display="https://cs.wikipedia.org/wiki/He%C5%99manovice"/>
    <hyperlink ref="H554" r:id="rId2274" display="https://cs.wikipedia.org/wiki/Hojkov"/>
    <hyperlink ref="H555" r:id="rId2275" display="https://cs.wikipedia.org/wiki/A%C5%A1"/>
    <hyperlink ref="H557" r:id="rId2276" display="https://cs.wikipedia.org/wiki/Jakubovice_(okres_%C5%A0umperk)"/>
    <hyperlink ref="H559" r:id="rId2277" display="https://cs.wikipedia.org/wiki/Neveklov"/>
    <hyperlink ref="H561" r:id="rId2278" display="https://cs.wikipedia.org/wiki/Vysok%C3%A1_L%C3%ADpa"/>
    <hyperlink ref="H563" r:id="rId2279" display="https://cs.wikipedia.org/wiki/Leti%C5%A1t%C4%9B_Mnichovo_Hradi%C5%A1t%C4%9B"/>
    <hyperlink ref="H564" r:id="rId2280" display="https://cs.wikipedia.org/wiki/Cikh%C3%A1j"/>
    <hyperlink ref="H566" r:id="rId2281" display="https://cs.wikipedia.org/wiki/Babiny_I"/>
    <hyperlink ref="H567" r:id="rId2282" display="https://cs.wikipedia.org/wiki/%C5%BDd%C3%ADrec_nad_Doubravou"/>
    <hyperlink ref="H568" r:id="rId2283" display="https://cs.wikipedia.org/wiki/Dzbel"/>
    <hyperlink ref="H569" r:id="rId2284" display="https://cs.wikipedia.org/wiki/H%C5%AFrka_(Pr%C3%A1%C5%A1ily)"/>
    <hyperlink ref="H570" r:id="rId2285" display="https://cs.wikipedia.org/wiki/%C4%8Certova_pl%C3%A1%C5%88_(Krkono%C5%A1e)"/>
    <hyperlink ref="H572" r:id="rId2286" display="https://cs.wikipedia.org/wiki/Modl%C3%ADn"/>
    <hyperlink ref="H573" r:id="rId2287" display="https://cs.wikipedia.org/wiki/Sklena%C5%99ice"/>
    <hyperlink ref="H575" r:id="rId2288" display="https://cs.wikipedia.org/wiki/Lipsk%C3%A1_hora_(%C4%8Cesk%C3%A9_st%C5%99edoho%C5%99%C3%AD)"/>
    <hyperlink ref="H576" r:id="rId2289" display="https://cs.wikipedia.org/wiki/%C5%98esanice"/>
    <hyperlink ref="H577" r:id="rId2290" display="https://cs.wikipedia.org/wiki/%C4%8Clunek_(okres_Jind%C5%99ich%C5%AFv_Hradec)"/>
    <hyperlink ref="H578" r:id="rId2291" display="https://cs.wikipedia.org/wiki/Lipnice_nad_S%C3%A1zavou"/>
    <hyperlink ref="H579" r:id="rId2292" display="https://cs.wikipedia.org/wiki/%C5%BDelkovice_(Libomy%C5%A1l)"/>
    <hyperlink ref="H580" r:id="rId2293" display="https://cs.wikipedia.org/wiki/%C5%A0irok%C3%BD_k%C3%A1men"/>
    <hyperlink ref="H581" r:id="rId2294" display="https://cs.wikipedia.org/wiki/Hnanice"/>
    <hyperlink ref="H582" r:id="rId2295" display="https://cs.wikipedia.org/wiki/Ostopovice"/>
    <hyperlink ref="H583" r:id="rId2296" display="https://cs.wikipedia.org/wiki/Kl%C3%A1novice"/>
    <hyperlink ref="H584" r:id="rId2297" display="https://cs.wikipedia.org/wiki/Hradi%C5%A1t%C4%9B_(Doupovsk%C3%A9_hory)"/>
    <hyperlink ref="H585" r:id="rId2298" display="https://cs.wikipedia.org/wiki/Mikulov_(okres_Teplice)"/>
    <hyperlink ref="H586" r:id="rId2299" display="https://cs.wikipedia.org/wiki/Rovn%C3%A1_(okres_Sokolov)"/>
    <hyperlink ref="H587" r:id="rId2300" display="https://cs.wikipedia.org/wiki/Sm%C4%9Bde%C4%8D"/>
    <hyperlink ref="H589" r:id="rId2301" display="https://cs.wikipedia.org/wiki/Ko%C5%A1ov"/>
    <hyperlink ref="H590" r:id="rId2302" display="https://cs.wikipedia.org/wiki/%C5%BDivotice_(Vran%C4%8Dice)"/>
    <hyperlink ref="H592" r:id="rId2303" display="https://cs.wikipedia.org/wiki/Jedl%C3%AD"/>
    <hyperlink ref="H594" r:id="rId2304" display="https://cs.wikipedia.org/wiki/Zadn%C3%AD_Pt%C3%A1kovice"/>
    <hyperlink ref="H595" r:id="rId2305" display="https://cs.wikipedia.org/wiki/Arnultovice_(Velk%C3%A9_Chvojno)"/>
    <hyperlink ref="H596" r:id="rId2306" display="https://cs.wikipedia.org/wiki/%C5%BDichov"/>
    <hyperlink ref="H598" r:id="rId2307" display="https://cs.wikipedia.org/wiki/Hustope%C4%8De"/>
    <hyperlink ref="H600" r:id="rId2308" display="https://cs.wikipedia.org/wiki/%C4%8Cesk%C3%BD_Chloumek"/>
    <hyperlink ref="H601" r:id="rId2309" display="https://cs.wikipedia.org/wiki/Javorn%C3%A1_(z%C3%A1mek)"/>
    <hyperlink ref="H603" r:id="rId2310" display="https://cs.wikipedia.org/wiki/%C5%BDebr%C3%A1k_(okres_Beroun)"/>
    <hyperlink ref="H606" r:id="rId2311" display="https://cs.wikipedia.org/wiki/Vl%C4%8Dnov"/>
    <hyperlink ref="H610" r:id="rId2312" display="https://cs.wikipedia.org/wiki/Mal%C3%BD_Roudn%C3%BD"/>
    <hyperlink ref="H614" r:id="rId2313" display="https://cs.wikipedia.org/wiki/Neveklov"/>
    <hyperlink ref="H615" r:id="rId2314" display="https://cs.wikipedia.org/wiki/Z%C3%A1vist_(okres_Blansko)"/>
    <hyperlink ref="H616" r:id="rId2315" display="https://cs.wikipedia.org/wiki/%C5%A0tramberk"/>
    <hyperlink ref="H617" r:id="rId2316" display="https://cs.wikipedia.org/wiki/Ne%C5%A1t%C4%9Btice"/>
    <hyperlink ref="H618" r:id="rId2317" display="https://cs.wikipedia.org/wiki/Such%C3%A9"/>
    <hyperlink ref="H619" r:id="rId2318" display="https://cs.wikipedia.org/wiki/Plesn%C3%A1_(%C5%A0umava)"/>
    <hyperlink ref="H621" r:id="rId2319" display="https://cs.wikipedia.org/wiki/Borovnice_(okres_Bene%C5%A1ov)"/>
    <hyperlink ref="H622" r:id="rId2320" display="https://cs.wikipedia.org/wiki/Prost%C5%99edn%C3%AD_Lhota"/>
    <hyperlink ref="H623" r:id="rId2321" display="https://cs.wikipedia.org/wiki/T%C5%99eme%C5%A1n%C3%A1"/>
    <hyperlink ref="H624" r:id="rId2322" display="https://cs.wikipedia.org/wiki/Z%C3%A1born%C3%A1_Lhota"/>
    <hyperlink ref="H625" r:id="rId2323" display="https://cs.wikipedia.org/wiki/Dachovy"/>
    <hyperlink ref="H627" r:id="rId2324" display="https://cs.wikipedia.org/wiki/Volary"/>
    <hyperlink ref="H628" r:id="rId2325" display="https://cs.wikipedia.org/wiki/Kr%C3%A1loveck%C3%BD_%C5%A0pi%C4%8D%C3%A1k"/>
    <hyperlink ref="H629" r:id="rId2326" display="https://cs.wikipedia.org/wiki/P%C5%99%C3%ADdol%C3%AD"/>
    <hyperlink ref="H630" r:id="rId2327" display="https://cs.wikipedia.org/wiki/Sumrakov"/>
    <hyperlink ref="H631" r:id="rId2328" display="https://cs.wikipedia.org/wiki/Podbo%C5%99ansk%C3%BD_Rohozec"/>
    <hyperlink ref="H634" r:id="rId2329" display="https://cs.wikipedia.org/wiki/Nov%C3%A1_Ves_(%C4%8C%C3%ADm%C4%9B%C5%99)"/>
    <hyperlink ref="H635" r:id="rId2330" display="https://cs.wikipedia.org/wiki/Felbabka"/>
    <hyperlink ref="H642" r:id="rId2331" display="https://cs.wikipedia.org/wiki/Vacov"/>
    <hyperlink ref="H643" r:id="rId2332" display="https://cs.wikipedia.org/wiki/Tok_(Brdsk%C3%A1_vrchovina)"/>
    <hyperlink ref="H645" r:id="rId2333" display="https://cs.wikipedia.org/wiki/Sklen%C3%A9_nad_Oslavou"/>
    <hyperlink ref="H648" r:id="rId2334" display="https://cs.wikipedia.org/wiki/Sob%C4%9Bslav"/>
    <hyperlink ref="H651" r:id="rId2335" display="https://cs.wikipedia.org/wiki/Kl%C3%AD%C4%8D_(Lu%C5%BEick%C3%A9_hory)"/>
    <hyperlink ref="H652" r:id="rId2336" display="https://cs.wikipedia.org/wiki/Dub_(Ralsk%C3%A1_pahorkatina)"/>
    <hyperlink ref="H653" r:id="rId2337" display="https://cs.wikipedia.org/wiki/Brankovice"/>
    <hyperlink ref="H654" r:id="rId2338" display="https://cs.wikipedia.org/wiki/Srn%C3%AD_u_%C4%8Cesk%C3%A9_L%C3%ADpy"/>
  </hyperlinks>
  <pageMargins left="0.31496062992125984" right="0.19685039370078741" top="0.19685039370078741" bottom="0.19685039370078741" header="0.31496062992125984" footer="0.31496062992125984"/>
  <pageSetup paperSize="9" scale="77" fitToHeight="6" orientation="portrait" r:id="rId2339"/>
  <drawing r:id="rId2340"/>
  <legacyDrawing r:id="rId234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</vt:i4>
      </vt:variant>
      <vt:variant>
        <vt:lpstr>Pojmenované oblasti</vt:lpstr>
      </vt:variant>
      <vt:variant>
        <vt:i4>4</vt:i4>
      </vt:variant>
    </vt:vector>
  </HeadingPairs>
  <TitlesOfParts>
    <vt:vector size="6" baseType="lpstr">
      <vt:lpstr>Ultrakopce</vt:lpstr>
      <vt:lpstr>Ultratisícovky a ultrakopce</vt:lpstr>
      <vt:lpstr>Ultrakopce!Názvy_tisku</vt:lpstr>
      <vt:lpstr>'Ultratisícovky a ultrakopce'!Názvy_tisku</vt:lpstr>
      <vt:lpstr>Ultrakopce!Oblast_tisku</vt:lpstr>
      <vt:lpstr>'Ultratisícovky a ultrakopce'!Oblast_tisku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</dc:creator>
  <cp:lastModifiedBy>M</cp:lastModifiedBy>
  <cp:lastPrinted>2020-12-12T17:08:18Z</cp:lastPrinted>
  <dcterms:created xsi:type="dcterms:W3CDTF">2016-02-14T13:04:40Z</dcterms:created>
  <dcterms:modified xsi:type="dcterms:W3CDTF">2020-12-12T17:08:44Z</dcterms:modified>
</cp:coreProperties>
</file>